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80" yWindow="-15" windowWidth="10800" windowHeight="7770" tabRatio="763"/>
  </bookViews>
  <sheets>
    <sheet name="Accueil-Mode d'emploi" sheetId="6" r:id="rId1"/>
    <sheet name="Paramètres" sheetId="5" r:id="rId2"/>
    <sheet name="Informations clients" sheetId="4" r:id="rId3"/>
    <sheet name="JANVIER" sheetId="11" r:id="rId4"/>
    <sheet name="FEVRIER" sheetId="12" r:id="rId5"/>
    <sheet name="MARS" sheetId="17" r:id="rId6"/>
    <sheet name="AVRIL" sheetId="18" r:id="rId7"/>
    <sheet name="MAI" sheetId="19" r:id="rId8"/>
    <sheet name="JUIN" sheetId="20" r:id="rId9"/>
    <sheet name="JUILLET" sheetId="21" r:id="rId10"/>
    <sheet name="AOUT" sheetId="22" r:id="rId11"/>
    <sheet name="SEPTEMBRE" sheetId="16" r:id="rId12"/>
    <sheet name="OCTOBRE" sheetId="15" r:id="rId13"/>
    <sheet name="NOVEMBRE" sheetId="13" r:id="rId14"/>
    <sheet name="DECEMBRE" sheetId="14" r:id="rId15"/>
    <sheet name="Technique" sheetId="10" state="hidden" r:id="rId16"/>
  </sheets>
  <definedNames>
    <definedName name="collaborateurs">Paramètres!$B$14:$B$27</definedName>
    <definedName name="Effectif">Technique!$H$45:$H$48</definedName>
    <definedName name="formes">Paramètres!$A$33:$A$43</definedName>
    <definedName name="_xlnm.Print_Titles" localSheetId="10">AOUT!$1:$5</definedName>
    <definedName name="_xlnm.Print_Titles" localSheetId="6">AVRIL!$1:$5</definedName>
    <definedName name="_xlnm.Print_Titles" localSheetId="14">DECEMBRE!$1:$5</definedName>
    <definedName name="_xlnm.Print_Titles" localSheetId="4">FEVRIER!$1:$5</definedName>
    <definedName name="_xlnm.Print_Titles" localSheetId="3">JANVIER!$1:$5</definedName>
    <definedName name="_xlnm.Print_Titles" localSheetId="9">JUILLET!$1:$5</definedName>
    <definedName name="_xlnm.Print_Titles" localSheetId="8">JUIN!$1:$5</definedName>
    <definedName name="_xlnm.Print_Titles" localSheetId="7">MAI!$1:$5</definedName>
    <definedName name="_xlnm.Print_Titles" localSheetId="5">MARS!$1:$5</definedName>
    <definedName name="_xlnm.Print_Titles" localSheetId="13">NOVEMBRE!$1:$5</definedName>
    <definedName name="_xlnm.Print_Titles" localSheetId="12">OCTOBRE!$1:$5</definedName>
    <definedName name="_xlnm.Print_Titles" localSheetId="11">SEPTEMBRE!$1:$5</definedName>
    <definedName name="regime_declarations_sociales">Paramètres!$E$31:$E$33</definedName>
    <definedName name="regime_tva">Technique!$A$4:$A$6</definedName>
    <definedName name="responsables">Paramètres!$A$14:$A$27</definedName>
    <definedName name="Taxe_sur_salaires">Technique!$A$79:$A$81</definedName>
    <definedName name="_xlnm.Print_Area" localSheetId="0">'Accueil-Mode d''emploi'!$B$1:$J$41</definedName>
    <definedName name="_xlnm.Print_Area" localSheetId="10">AOUT!$A$1:$AA$36</definedName>
    <definedName name="_xlnm.Print_Area" localSheetId="6">AVRIL!$A$1:$AA$36</definedName>
    <definedName name="_xlnm.Print_Area" localSheetId="14">DECEMBRE!$A$1:$AA$36</definedName>
    <definedName name="_xlnm.Print_Area" localSheetId="4">FEVRIER!$A$1:$AA$36</definedName>
    <definedName name="_xlnm.Print_Area" localSheetId="2">'Informations clients'!$A$1:$AG$33</definedName>
    <definedName name="_xlnm.Print_Area" localSheetId="3">JANVIER!$A$1:$AA$36</definedName>
    <definedName name="_xlnm.Print_Area" localSheetId="9">JUILLET!$A$1:$AA$36</definedName>
    <definedName name="_xlnm.Print_Area" localSheetId="8">JUIN!$A$1:$AA$36</definedName>
    <definedName name="_xlnm.Print_Area" localSheetId="7">MAI!$A$1:$AA$36</definedName>
    <definedName name="_xlnm.Print_Area" localSheetId="5">MARS!$A$1:$AA$36</definedName>
    <definedName name="_xlnm.Print_Area" localSheetId="13">NOVEMBRE!$A$1:$AA$36</definedName>
    <definedName name="_xlnm.Print_Area" localSheetId="12">OCTOBRE!$A$1:$AA$36</definedName>
    <definedName name="_xlnm.Print_Area" localSheetId="1">Paramètres!$A$1:$E$43</definedName>
    <definedName name="_xlnm.Print_Area" localSheetId="11">SEPTEMBRE!$A$1:$AA$36</definedName>
  </definedNames>
  <calcPr calcId="125725"/>
</workbook>
</file>

<file path=xl/calcChain.xml><?xml version="1.0" encoding="utf-8"?>
<calcChain xmlns="http://schemas.openxmlformats.org/spreadsheetml/2006/main">
  <c r="AO33" i="20"/>
  <c r="AO34"/>
  <c r="AO35"/>
  <c r="AH8" i="11"/>
  <c r="AH9"/>
  <c r="AH10"/>
  <c r="AH11"/>
  <c r="AH12"/>
  <c r="AH13"/>
  <c r="AI7" i="14"/>
  <c r="AI35" i="11"/>
  <c r="AQ35" i="14"/>
  <c r="AQ34"/>
  <c r="AQ33"/>
  <c r="AQ32"/>
  <c r="AQ31"/>
  <c r="AQ30"/>
  <c r="AQ29"/>
  <c r="AQ28"/>
  <c r="AQ27"/>
  <c r="AQ26"/>
  <c r="AQ25"/>
  <c r="AQ24"/>
  <c r="AQ23"/>
  <c r="AQ22"/>
  <c r="AQ21"/>
  <c r="AQ20"/>
  <c r="AQ19"/>
  <c r="AQ18"/>
  <c r="AQ17"/>
  <c r="AQ16"/>
  <c r="AQ15"/>
  <c r="AQ14"/>
  <c r="AQ13"/>
  <c r="AQ12"/>
  <c r="AQ11"/>
  <c r="AQ10"/>
  <c r="AQ9"/>
  <c r="AQ8"/>
  <c r="AQ7"/>
  <c r="AQ35" i="13"/>
  <c r="AQ34"/>
  <c r="AQ33"/>
  <c r="AQ32"/>
  <c r="AQ31"/>
  <c r="AQ30"/>
  <c r="AQ29"/>
  <c r="AQ28"/>
  <c r="AQ27"/>
  <c r="AQ26"/>
  <c r="AQ25"/>
  <c r="AQ24"/>
  <c r="AQ23"/>
  <c r="AQ22"/>
  <c r="AQ21"/>
  <c r="AQ20"/>
  <c r="AQ19"/>
  <c r="AQ18"/>
  <c r="AQ17"/>
  <c r="AQ16"/>
  <c r="AQ15"/>
  <c r="AQ14"/>
  <c r="AQ13"/>
  <c r="AQ12"/>
  <c r="AQ11"/>
  <c r="AQ10"/>
  <c r="AQ9"/>
  <c r="AQ8"/>
  <c r="AQ7"/>
  <c r="AQ35" i="15"/>
  <c r="AQ34"/>
  <c r="AQ33"/>
  <c r="AQ32"/>
  <c r="AQ31"/>
  <c r="AQ30"/>
  <c r="AQ29"/>
  <c r="AQ28"/>
  <c r="AQ27"/>
  <c r="AQ26"/>
  <c r="AQ25"/>
  <c r="AQ24"/>
  <c r="AQ23"/>
  <c r="AQ22"/>
  <c r="AQ21"/>
  <c r="AQ20"/>
  <c r="AQ19"/>
  <c r="AQ18"/>
  <c r="AQ17"/>
  <c r="AQ16"/>
  <c r="AQ15"/>
  <c r="AQ14"/>
  <c r="AQ13"/>
  <c r="AQ12"/>
  <c r="AQ11"/>
  <c r="AQ10"/>
  <c r="AQ9"/>
  <c r="AQ8"/>
  <c r="AQ7"/>
  <c r="AQ35" i="16"/>
  <c r="AQ34"/>
  <c r="AQ33"/>
  <c r="AQ32"/>
  <c r="AQ31"/>
  <c r="AQ30"/>
  <c r="AQ29"/>
  <c r="AQ28"/>
  <c r="AQ27"/>
  <c r="AQ26"/>
  <c r="AQ25"/>
  <c r="AQ24"/>
  <c r="AQ23"/>
  <c r="AQ22"/>
  <c r="AQ21"/>
  <c r="AQ20"/>
  <c r="AQ19"/>
  <c r="AQ18"/>
  <c r="AQ17"/>
  <c r="AQ16"/>
  <c r="AQ15"/>
  <c r="AQ14"/>
  <c r="AQ13"/>
  <c r="AQ12"/>
  <c r="AQ11"/>
  <c r="AQ10"/>
  <c r="AQ9"/>
  <c r="AQ8"/>
  <c r="AQ7"/>
  <c r="AQ35" i="22"/>
  <c r="AQ34"/>
  <c r="AQ33"/>
  <c r="AQ32"/>
  <c r="AQ31"/>
  <c r="AQ30"/>
  <c r="AQ29"/>
  <c r="AQ28"/>
  <c r="AQ27"/>
  <c r="AQ26"/>
  <c r="AQ25"/>
  <c r="AQ24"/>
  <c r="AQ23"/>
  <c r="AQ22"/>
  <c r="AQ21"/>
  <c r="AQ20"/>
  <c r="AQ19"/>
  <c r="AQ18"/>
  <c r="AQ17"/>
  <c r="AQ16"/>
  <c r="AQ15"/>
  <c r="AQ14"/>
  <c r="AQ13"/>
  <c r="AQ12"/>
  <c r="AQ11"/>
  <c r="AQ10"/>
  <c r="AQ9"/>
  <c r="AQ8"/>
  <c r="AQ7"/>
  <c r="AQ35" i="21"/>
  <c r="AQ34"/>
  <c r="AQ33"/>
  <c r="AQ32"/>
  <c r="AQ31"/>
  <c r="AQ30"/>
  <c r="AQ29"/>
  <c r="AQ28"/>
  <c r="AQ27"/>
  <c r="AQ26"/>
  <c r="AQ25"/>
  <c r="AQ24"/>
  <c r="AQ23"/>
  <c r="AQ22"/>
  <c r="AQ21"/>
  <c r="AQ20"/>
  <c r="AQ19"/>
  <c r="AQ18"/>
  <c r="AQ17"/>
  <c r="AQ16"/>
  <c r="AQ15"/>
  <c r="AQ14"/>
  <c r="AQ13"/>
  <c r="AQ12"/>
  <c r="AQ11"/>
  <c r="AQ10"/>
  <c r="AQ9"/>
  <c r="AQ8"/>
  <c r="AQ7"/>
  <c r="AQ35" i="20"/>
  <c r="AQ34"/>
  <c r="AQ33"/>
  <c r="AQ32"/>
  <c r="AQ31"/>
  <c r="AQ30"/>
  <c r="AQ29"/>
  <c r="AQ28"/>
  <c r="AQ27"/>
  <c r="AQ26"/>
  <c r="AQ25"/>
  <c r="AQ24"/>
  <c r="AQ23"/>
  <c r="AQ22"/>
  <c r="AQ21"/>
  <c r="AQ20"/>
  <c r="AQ19"/>
  <c r="AQ18"/>
  <c r="AQ17"/>
  <c r="AQ16"/>
  <c r="AQ15"/>
  <c r="AQ14"/>
  <c r="AQ13"/>
  <c r="AQ12"/>
  <c r="AQ11"/>
  <c r="AQ10"/>
  <c r="AQ9"/>
  <c r="AQ8"/>
  <c r="AQ7"/>
  <c r="AQ35" i="19"/>
  <c r="AQ34"/>
  <c r="AQ33"/>
  <c r="AQ32"/>
  <c r="AQ31"/>
  <c r="AQ30"/>
  <c r="AQ29"/>
  <c r="AQ28"/>
  <c r="AQ27"/>
  <c r="AQ26"/>
  <c r="AQ25"/>
  <c r="AQ24"/>
  <c r="AQ23"/>
  <c r="AQ22"/>
  <c r="AQ21"/>
  <c r="AQ20"/>
  <c r="AQ19"/>
  <c r="AQ18"/>
  <c r="AQ17"/>
  <c r="AQ16"/>
  <c r="AQ15"/>
  <c r="AQ14"/>
  <c r="AQ13"/>
  <c r="AQ12"/>
  <c r="AQ11"/>
  <c r="AQ10"/>
  <c r="AQ9"/>
  <c r="AQ8"/>
  <c r="AQ7"/>
  <c r="AQ35" i="18"/>
  <c r="AQ34"/>
  <c r="AQ33"/>
  <c r="AQ32"/>
  <c r="AQ31"/>
  <c r="AQ30"/>
  <c r="AQ29"/>
  <c r="AQ28"/>
  <c r="AQ27"/>
  <c r="AQ26"/>
  <c r="AQ25"/>
  <c r="AQ24"/>
  <c r="AQ23"/>
  <c r="AQ22"/>
  <c r="AQ21"/>
  <c r="AQ20"/>
  <c r="AQ19"/>
  <c r="AQ18"/>
  <c r="AQ17"/>
  <c r="AQ16"/>
  <c r="AQ15"/>
  <c r="AQ14"/>
  <c r="AQ13"/>
  <c r="AQ12"/>
  <c r="AQ11"/>
  <c r="AQ10"/>
  <c r="AQ9"/>
  <c r="AQ8"/>
  <c r="AQ7"/>
  <c r="AQ35" i="17"/>
  <c r="AQ34"/>
  <c r="AQ33"/>
  <c r="AQ32"/>
  <c r="AQ31"/>
  <c r="AQ30"/>
  <c r="AQ29"/>
  <c r="AQ28"/>
  <c r="AQ27"/>
  <c r="AQ26"/>
  <c r="AQ25"/>
  <c r="AQ24"/>
  <c r="AQ23"/>
  <c r="AQ22"/>
  <c r="AQ21"/>
  <c r="AQ20"/>
  <c r="AQ19"/>
  <c r="AQ18"/>
  <c r="AQ17"/>
  <c r="AQ16"/>
  <c r="AQ15"/>
  <c r="AQ14"/>
  <c r="AQ13"/>
  <c r="AQ12"/>
  <c r="AQ11"/>
  <c r="AQ10"/>
  <c r="AQ9"/>
  <c r="AQ8"/>
  <c r="AQ7"/>
  <c r="AQ35" i="12"/>
  <c r="AQ34"/>
  <c r="AQ33"/>
  <c r="AQ32"/>
  <c r="AQ31"/>
  <c r="AQ30"/>
  <c r="AQ29"/>
  <c r="AQ28"/>
  <c r="AQ27"/>
  <c r="AQ26"/>
  <c r="AQ25"/>
  <c r="AQ24"/>
  <c r="AQ23"/>
  <c r="AQ22"/>
  <c r="AQ21"/>
  <c r="AQ20"/>
  <c r="AQ19"/>
  <c r="AQ18"/>
  <c r="AQ17"/>
  <c r="AQ16"/>
  <c r="AQ15"/>
  <c r="AQ14"/>
  <c r="AQ13"/>
  <c r="AQ12"/>
  <c r="AQ11"/>
  <c r="AQ10"/>
  <c r="AQ9"/>
  <c r="AQ8"/>
  <c r="AQ7"/>
  <c r="AN35" i="14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35" i="13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35" i="1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35" i="16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35" i="22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35" i="21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35" i="20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35" i="19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35" i="18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35" i="17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35" i="12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8" i="11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7"/>
  <c r="AM35" i="14"/>
  <c r="AM34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14"/>
  <c r="AM13"/>
  <c r="AM12"/>
  <c r="AM11"/>
  <c r="AM10"/>
  <c r="AM9"/>
  <c r="AM8"/>
  <c r="AM7"/>
  <c r="AM35" i="13"/>
  <c r="AM34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14"/>
  <c r="AM13"/>
  <c r="AM12"/>
  <c r="AM11"/>
  <c r="AM10"/>
  <c r="AM9"/>
  <c r="AM8"/>
  <c r="AM7"/>
  <c r="AM35" i="15"/>
  <c r="AM34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14"/>
  <c r="AM13"/>
  <c r="AM12"/>
  <c r="AM11"/>
  <c r="AM10"/>
  <c r="AM9"/>
  <c r="AM8"/>
  <c r="AM7"/>
  <c r="AM35" i="16"/>
  <c r="AM34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14"/>
  <c r="AM13"/>
  <c r="AM12"/>
  <c r="AM11"/>
  <c r="AM10"/>
  <c r="AM9"/>
  <c r="AM8"/>
  <c r="AM7"/>
  <c r="AM35" i="22"/>
  <c r="AM34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14"/>
  <c r="AM13"/>
  <c r="AM12"/>
  <c r="AM11"/>
  <c r="AM10"/>
  <c r="AM9"/>
  <c r="AM8"/>
  <c r="AM7"/>
  <c r="AM35" i="21"/>
  <c r="AM34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14"/>
  <c r="AM13"/>
  <c r="AM12"/>
  <c r="AM11"/>
  <c r="AM10"/>
  <c r="AM9"/>
  <c r="AM8"/>
  <c r="AM7"/>
  <c r="AM35" i="20"/>
  <c r="AM34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14"/>
  <c r="AM13"/>
  <c r="AM12"/>
  <c r="AM11"/>
  <c r="AM10"/>
  <c r="AM9"/>
  <c r="AM8"/>
  <c r="AM7"/>
  <c r="AM35" i="19"/>
  <c r="AM34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14"/>
  <c r="AM13"/>
  <c r="AM12"/>
  <c r="AM11"/>
  <c r="AM10"/>
  <c r="AM9"/>
  <c r="AM8"/>
  <c r="AM7"/>
  <c r="AM35" i="18"/>
  <c r="AM34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14"/>
  <c r="AM13"/>
  <c r="AM12"/>
  <c r="AM11"/>
  <c r="AM10"/>
  <c r="AM9"/>
  <c r="AM8"/>
  <c r="AM7"/>
  <c r="AM35" i="17"/>
  <c r="AM34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14"/>
  <c r="AM13"/>
  <c r="AM12"/>
  <c r="AM11"/>
  <c r="AM10"/>
  <c r="AM9"/>
  <c r="AM8"/>
  <c r="AM7"/>
  <c r="AM35" i="12"/>
  <c r="AM34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14"/>
  <c r="AM13"/>
  <c r="AM12"/>
  <c r="AM11"/>
  <c r="AM10"/>
  <c r="AM9"/>
  <c r="AM8"/>
  <c r="AM7"/>
  <c r="AL35" i="14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7"/>
  <c r="AL35" i="13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7"/>
  <c r="AL35" i="15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7"/>
  <c r="AL35" i="16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7"/>
  <c r="AL35" i="22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7"/>
  <c r="AL35" i="21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7"/>
  <c r="AL35" i="20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7"/>
  <c r="AL35" i="19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7"/>
  <c r="AL35" i="18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7"/>
  <c r="AL35" i="17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7"/>
  <c r="AL35" i="12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7"/>
  <c r="AG35" i="14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AG35" i="13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AG35" i="15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AG35" i="16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AG35" i="22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AG35" i="21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AG35" i="20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AG35" i="19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AG35" i="18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AG35" i="17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AG35" i="12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AM8" i="11" l="1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33"/>
  <c r="AM34"/>
  <c r="AM35"/>
  <c r="AM7"/>
  <c r="AL36" i="15"/>
  <c r="AL36" i="20"/>
  <c r="AL35" i="11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7"/>
  <c r="AJ7" i="12"/>
  <c r="AJ8" i="17" l="1"/>
  <c r="AJ35" i="14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35" i="13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35" i="15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35" i="16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35" i="22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35" i="21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35" i="20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35" i="19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35" i="18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35" i="12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35" i="11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10" i="17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7"/>
  <c r="AJ9"/>
  <c r="AK10" i="11"/>
  <c r="AQ8"/>
  <c r="AQ9"/>
  <c r="AQ10"/>
  <c r="AQ11"/>
  <c r="AQ12"/>
  <c r="AQ13"/>
  <c r="AQ14"/>
  <c r="AQ15"/>
  <c r="AQ16"/>
  <c r="AQ17"/>
  <c r="AQ18"/>
  <c r="AQ19"/>
  <c r="AQ20"/>
  <c r="AQ21"/>
  <c r="AQ22"/>
  <c r="AQ23"/>
  <c r="AQ24"/>
  <c r="AQ25"/>
  <c r="AQ26"/>
  <c r="AQ27"/>
  <c r="AQ28"/>
  <c r="AQ29"/>
  <c r="AQ30"/>
  <c r="AQ31"/>
  <c r="AQ32"/>
  <c r="AQ33"/>
  <c r="AQ34"/>
  <c r="AQ35"/>
  <c r="AQ7"/>
  <c r="AQ37" i="12"/>
  <c r="AQ36"/>
  <c r="AD7" i="11"/>
  <c r="AD8"/>
  <c r="J5"/>
  <c r="K5"/>
  <c r="L5"/>
  <c r="M5"/>
  <c r="N5"/>
  <c r="O5"/>
  <c r="P5"/>
  <c r="Q5"/>
  <c r="R5"/>
  <c r="S5"/>
  <c r="T5"/>
  <c r="U5"/>
  <c r="V5"/>
  <c r="W5"/>
  <c r="X5"/>
  <c r="Y5"/>
  <c r="I5"/>
  <c r="S8" i="4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T7"/>
  <c r="S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7"/>
  <c r="AG7" i="11"/>
  <c r="B7"/>
  <c r="B8"/>
  <c r="AX35" l="1"/>
  <c r="AV35"/>
  <c r="AU35"/>
  <c r="AT35"/>
  <c r="AS35"/>
  <c r="AR35"/>
  <c r="AP35"/>
  <c r="AO35"/>
  <c r="AK35"/>
  <c r="AH35"/>
  <c r="AG35"/>
  <c r="AE35"/>
  <c r="AD35"/>
  <c r="AX34"/>
  <c r="AV34"/>
  <c r="AU34"/>
  <c r="AT34"/>
  <c r="AS34"/>
  <c r="AR34"/>
  <c r="AP34"/>
  <c r="AO34"/>
  <c r="AK34"/>
  <c r="AI34"/>
  <c r="AH34"/>
  <c r="AG34"/>
  <c r="AE34"/>
  <c r="AD34"/>
  <c r="AX33"/>
  <c r="AV33"/>
  <c r="AU33"/>
  <c r="AT33"/>
  <c r="AS33"/>
  <c r="AR33"/>
  <c r="AP33"/>
  <c r="AO33"/>
  <c r="AK33"/>
  <c r="AI33"/>
  <c r="AH33"/>
  <c r="AG33"/>
  <c r="AE33"/>
  <c r="AD33"/>
  <c r="AX32"/>
  <c r="AV32"/>
  <c r="AU32"/>
  <c r="AT32"/>
  <c r="AS32"/>
  <c r="AR32"/>
  <c r="AK32"/>
  <c r="AI32"/>
  <c r="AH32"/>
  <c r="AG32"/>
  <c r="AE32"/>
  <c r="AD32"/>
  <c r="AX31"/>
  <c r="AV31"/>
  <c r="AU31"/>
  <c r="AT31"/>
  <c r="AS31"/>
  <c r="AR31"/>
  <c r="AK31"/>
  <c r="AI31"/>
  <c r="AH31"/>
  <c r="AG31"/>
  <c r="AE31"/>
  <c r="AD31"/>
  <c r="AX30"/>
  <c r="AV30"/>
  <c r="AU30"/>
  <c r="AT30"/>
  <c r="AS30"/>
  <c r="AR30"/>
  <c r="AK30"/>
  <c r="AI30"/>
  <c r="AH30"/>
  <c r="AG30"/>
  <c r="AE30"/>
  <c r="AD30"/>
  <c r="AX29"/>
  <c r="AV29"/>
  <c r="AU29"/>
  <c r="AT29"/>
  <c r="AS29"/>
  <c r="AR29"/>
  <c r="AK29"/>
  <c r="AI29"/>
  <c r="AH29"/>
  <c r="AG29"/>
  <c r="AE29"/>
  <c r="AD29"/>
  <c r="AX28"/>
  <c r="AV28"/>
  <c r="AU28"/>
  <c r="AT28"/>
  <c r="AS28"/>
  <c r="AR28"/>
  <c r="AK28"/>
  <c r="AI28"/>
  <c r="AH28"/>
  <c r="AG28"/>
  <c r="AE28"/>
  <c r="AD28"/>
  <c r="AX27"/>
  <c r="AV27"/>
  <c r="AU27"/>
  <c r="AT27"/>
  <c r="AS27"/>
  <c r="AR27"/>
  <c r="AK27"/>
  <c r="AI27"/>
  <c r="AH27"/>
  <c r="AG27"/>
  <c r="AE27"/>
  <c r="AD27"/>
  <c r="AX26"/>
  <c r="AV26"/>
  <c r="AU26"/>
  <c r="AT26"/>
  <c r="AS26"/>
  <c r="AR26"/>
  <c r="AK26"/>
  <c r="AI26"/>
  <c r="AH26"/>
  <c r="AG26"/>
  <c r="AE26"/>
  <c r="AD26"/>
  <c r="AX25"/>
  <c r="AV25"/>
  <c r="AU25"/>
  <c r="AT25"/>
  <c r="AS25"/>
  <c r="AR25"/>
  <c r="AK25"/>
  <c r="AI25"/>
  <c r="AH25"/>
  <c r="AG25"/>
  <c r="AE25"/>
  <c r="AD25"/>
  <c r="AX24"/>
  <c r="AV24"/>
  <c r="AU24"/>
  <c r="AT24"/>
  <c r="AS24"/>
  <c r="AR24"/>
  <c r="AK24"/>
  <c r="AI24"/>
  <c r="AH24"/>
  <c r="AG24"/>
  <c r="AE24"/>
  <c r="AD24"/>
  <c r="AX23"/>
  <c r="AV23"/>
  <c r="AU23"/>
  <c r="AT23"/>
  <c r="AS23"/>
  <c r="AR23"/>
  <c r="AK23"/>
  <c r="AI23"/>
  <c r="AH23"/>
  <c r="AG23"/>
  <c r="AE23"/>
  <c r="AD23"/>
  <c r="AX22"/>
  <c r="AV22"/>
  <c r="AU22"/>
  <c r="AT22"/>
  <c r="AS22"/>
  <c r="AR22"/>
  <c r="AK22"/>
  <c r="AI22"/>
  <c r="AH22"/>
  <c r="AG22"/>
  <c r="AE22"/>
  <c r="AD22"/>
  <c r="AX21"/>
  <c r="AV21"/>
  <c r="AU21"/>
  <c r="AT21"/>
  <c r="AS21"/>
  <c r="AR21"/>
  <c r="AK21"/>
  <c r="AI21"/>
  <c r="AH21"/>
  <c r="AG21"/>
  <c r="AE21"/>
  <c r="AD21"/>
  <c r="AX20"/>
  <c r="AV20"/>
  <c r="AU20"/>
  <c r="AT20"/>
  <c r="AS20"/>
  <c r="AR20"/>
  <c r="AK20"/>
  <c r="AI20"/>
  <c r="AH20"/>
  <c r="AG20"/>
  <c r="AE20"/>
  <c r="AD20"/>
  <c r="AX19"/>
  <c r="AV19"/>
  <c r="AU19"/>
  <c r="AT19"/>
  <c r="AS19"/>
  <c r="AR19"/>
  <c r="AK19"/>
  <c r="AI19"/>
  <c r="AH19"/>
  <c r="AG19"/>
  <c r="AE19"/>
  <c r="AD19"/>
  <c r="AX18"/>
  <c r="AV18"/>
  <c r="AU18"/>
  <c r="AT18"/>
  <c r="AS18"/>
  <c r="AR18"/>
  <c r="AK18"/>
  <c r="AI18"/>
  <c r="AH18"/>
  <c r="AG18"/>
  <c r="AE18"/>
  <c r="AD18"/>
  <c r="AX17"/>
  <c r="AV17"/>
  <c r="AU17"/>
  <c r="AT17"/>
  <c r="AS17"/>
  <c r="AR17"/>
  <c r="AK17"/>
  <c r="AI17"/>
  <c r="AH17"/>
  <c r="AG17"/>
  <c r="AE17"/>
  <c r="AD17"/>
  <c r="AX16"/>
  <c r="AV16"/>
  <c r="AU16"/>
  <c r="AT16"/>
  <c r="AS16"/>
  <c r="AR16"/>
  <c r="AK16"/>
  <c r="AI16"/>
  <c r="AH16"/>
  <c r="AG16"/>
  <c r="AE16"/>
  <c r="AD16"/>
  <c r="AX15"/>
  <c r="AV15"/>
  <c r="AU15"/>
  <c r="AT15"/>
  <c r="AS15"/>
  <c r="AR15"/>
  <c r="AK15"/>
  <c r="AI15"/>
  <c r="AH15"/>
  <c r="AG15"/>
  <c r="AE15"/>
  <c r="AD15"/>
  <c r="AX14"/>
  <c r="AV14"/>
  <c r="AU14"/>
  <c r="AT14"/>
  <c r="AS14"/>
  <c r="AR14"/>
  <c r="AK14"/>
  <c r="AI14"/>
  <c r="AH14"/>
  <c r="AG14"/>
  <c r="AE14"/>
  <c r="AD14"/>
  <c r="AX13"/>
  <c r="AV13"/>
  <c r="AU13"/>
  <c r="AT13"/>
  <c r="AS13"/>
  <c r="AR13"/>
  <c r="AK13"/>
  <c r="AI13"/>
  <c r="AG13"/>
  <c r="AE13"/>
  <c r="AD13"/>
  <c r="AX12"/>
  <c r="AV12"/>
  <c r="AU12"/>
  <c r="AT12"/>
  <c r="AS12"/>
  <c r="AR12"/>
  <c r="AK12"/>
  <c r="AI12"/>
  <c r="AG12"/>
  <c r="AE12"/>
  <c r="AD12"/>
  <c r="AX11"/>
  <c r="AV11"/>
  <c r="AU11"/>
  <c r="AT11"/>
  <c r="AS11"/>
  <c r="AR11"/>
  <c r="AK11"/>
  <c r="AI11"/>
  <c r="AG11"/>
  <c r="AE11"/>
  <c r="AD11"/>
  <c r="AX10"/>
  <c r="AV10"/>
  <c r="AU10"/>
  <c r="AT10"/>
  <c r="AS10"/>
  <c r="AR10"/>
  <c r="AI10"/>
  <c r="AG10"/>
  <c r="AX9"/>
  <c r="AV9"/>
  <c r="AU9"/>
  <c r="AT9"/>
  <c r="AS9"/>
  <c r="AR9"/>
  <c r="AK9"/>
  <c r="AI9"/>
  <c r="AG9"/>
  <c r="AX8"/>
  <c r="AV8"/>
  <c r="AT8"/>
  <c r="AS8"/>
  <c r="AR8"/>
  <c r="AK8"/>
  <c r="AI8"/>
  <c r="AG8"/>
  <c r="AX7"/>
  <c r="AV7"/>
  <c r="AU7"/>
  <c r="AT7"/>
  <c r="AS7"/>
  <c r="AR7"/>
  <c r="AK7"/>
  <c r="AI7"/>
  <c r="AX5"/>
  <c r="AV5"/>
  <c r="AU5"/>
  <c r="AT5"/>
  <c r="AS5"/>
  <c r="AR5"/>
  <c r="AQ5"/>
  <c r="AP5"/>
  <c r="AO5"/>
  <c r="AN5"/>
  <c r="AM5"/>
  <c r="AL5"/>
  <c r="AK5"/>
  <c r="AJ5"/>
  <c r="AI5"/>
  <c r="AH5"/>
  <c r="AG5"/>
  <c r="AA5" i="14"/>
  <c r="AX5" s="1"/>
  <c r="J5"/>
  <c r="AH5" s="1"/>
  <c r="K5"/>
  <c r="AI5" s="1"/>
  <c r="L5"/>
  <c r="AJ5" s="1"/>
  <c r="M5"/>
  <c r="AK5" s="1"/>
  <c r="N5"/>
  <c r="AL5" s="1"/>
  <c r="O5"/>
  <c r="AM5" s="1"/>
  <c r="P5"/>
  <c r="AN5" s="1"/>
  <c r="Q5"/>
  <c r="AO5" s="1"/>
  <c r="R5"/>
  <c r="AP5" s="1"/>
  <c r="S5"/>
  <c r="AQ5" s="1"/>
  <c r="T5"/>
  <c r="AR5" s="1"/>
  <c r="U5"/>
  <c r="AS5" s="1"/>
  <c r="V5"/>
  <c r="AT5" s="1"/>
  <c r="X5"/>
  <c r="AU5" s="1"/>
  <c r="Y5"/>
  <c r="AV5" s="1"/>
  <c r="I5"/>
  <c r="AG5" s="1"/>
  <c r="AA5" i="13"/>
  <c r="AX5" s="1"/>
  <c r="J5"/>
  <c r="AH5" s="1"/>
  <c r="K5"/>
  <c r="AI5" s="1"/>
  <c r="L5"/>
  <c r="AJ5" s="1"/>
  <c r="M5"/>
  <c r="AK5" s="1"/>
  <c r="N5"/>
  <c r="AL5" s="1"/>
  <c r="O5"/>
  <c r="AM5" s="1"/>
  <c r="P5"/>
  <c r="AN5" s="1"/>
  <c r="Q5"/>
  <c r="AO5" s="1"/>
  <c r="R5"/>
  <c r="AP5" s="1"/>
  <c r="S5"/>
  <c r="AQ5" s="1"/>
  <c r="T5"/>
  <c r="AR5" s="1"/>
  <c r="U5"/>
  <c r="AS5" s="1"/>
  <c r="V5"/>
  <c r="AT5" s="1"/>
  <c r="X5"/>
  <c r="AU5" s="1"/>
  <c r="Y5"/>
  <c r="AV5" s="1"/>
  <c r="I5"/>
  <c r="AG5" s="1"/>
  <c r="AA5" i="15"/>
  <c r="AX5" s="1"/>
  <c r="J5"/>
  <c r="AH5" s="1"/>
  <c r="K5"/>
  <c r="AI5" s="1"/>
  <c r="L5"/>
  <c r="AJ5" s="1"/>
  <c r="M5"/>
  <c r="AK5" s="1"/>
  <c r="N5"/>
  <c r="AL5" s="1"/>
  <c r="O5"/>
  <c r="AM5" s="1"/>
  <c r="P5"/>
  <c r="AN5" s="1"/>
  <c r="Q5"/>
  <c r="AO5" s="1"/>
  <c r="R5"/>
  <c r="AP5" s="1"/>
  <c r="S5"/>
  <c r="AQ5" s="1"/>
  <c r="T5"/>
  <c r="AR5" s="1"/>
  <c r="U5"/>
  <c r="AS5" s="1"/>
  <c r="V5"/>
  <c r="AT5" s="1"/>
  <c r="X5"/>
  <c r="AU5" s="1"/>
  <c r="Y5"/>
  <c r="AV5" s="1"/>
  <c r="I5"/>
  <c r="AG5" s="1"/>
  <c r="AA5" i="16"/>
  <c r="AX5" s="1"/>
  <c r="J5"/>
  <c r="AH5" s="1"/>
  <c r="K5"/>
  <c r="AI5" s="1"/>
  <c r="L5"/>
  <c r="AJ5" s="1"/>
  <c r="M5"/>
  <c r="AK5" s="1"/>
  <c r="N5"/>
  <c r="AL5" s="1"/>
  <c r="O5"/>
  <c r="AM5" s="1"/>
  <c r="P5"/>
  <c r="AN5" s="1"/>
  <c r="Q5"/>
  <c r="AO5" s="1"/>
  <c r="R5"/>
  <c r="AP5" s="1"/>
  <c r="S5"/>
  <c r="AQ5" s="1"/>
  <c r="T5"/>
  <c r="AR5" s="1"/>
  <c r="U5"/>
  <c r="AS5" s="1"/>
  <c r="V5"/>
  <c r="AT5" s="1"/>
  <c r="X5"/>
  <c r="AU5" s="1"/>
  <c r="Y5"/>
  <c r="AV5" s="1"/>
  <c r="I5"/>
  <c r="AG5" s="1"/>
  <c r="AA5" i="22"/>
  <c r="AX5" s="1"/>
  <c r="J5"/>
  <c r="AH5" s="1"/>
  <c r="K5"/>
  <c r="AI5" s="1"/>
  <c r="L5"/>
  <c r="AJ5" s="1"/>
  <c r="M5"/>
  <c r="AK5" s="1"/>
  <c r="N5"/>
  <c r="AL5" s="1"/>
  <c r="O5"/>
  <c r="AM5" s="1"/>
  <c r="P5"/>
  <c r="AN5" s="1"/>
  <c r="Q5"/>
  <c r="AO5" s="1"/>
  <c r="R5"/>
  <c r="AP5" s="1"/>
  <c r="S5"/>
  <c r="AQ5" s="1"/>
  <c r="T5"/>
  <c r="AR5" s="1"/>
  <c r="U5"/>
  <c r="AS5" s="1"/>
  <c r="V5"/>
  <c r="AT5" s="1"/>
  <c r="X5"/>
  <c r="AU5" s="1"/>
  <c r="Y5"/>
  <c r="AV5" s="1"/>
  <c r="I5"/>
  <c r="AG5" s="1"/>
  <c r="AA5" i="21"/>
  <c r="AX5" s="1"/>
  <c r="J5"/>
  <c r="AH5" s="1"/>
  <c r="K5"/>
  <c r="AI5" s="1"/>
  <c r="L5"/>
  <c r="AJ5" s="1"/>
  <c r="M5"/>
  <c r="AK5" s="1"/>
  <c r="N5"/>
  <c r="AL5" s="1"/>
  <c r="O5"/>
  <c r="AM5" s="1"/>
  <c r="P5"/>
  <c r="AN5" s="1"/>
  <c r="Q5"/>
  <c r="AO5" s="1"/>
  <c r="R5"/>
  <c r="AP5" s="1"/>
  <c r="S5"/>
  <c r="AQ5" s="1"/>
  <c r="T5"/>
  <c r="AR5" s="1"/>
  <c r="U5"/>
  <c r="AS5" s="1"/>
  <c r="V5"/>
  <c r="AT5" s="1"/>
  <c r="X5"/>
  <c r="AU5" s="1"/>
  <c r="Y5"/>
  <c r="AV5" s="1"/>
  <c r="I5"/>
  <c r="AG5" s="1"/>
  <c r="AA5" i="20"/>
  <c r="AX5" s="1"/>
  <c r="J5"/>
  <c r="AH5" s="1"/>
  <c r="K5"/>
  <c r="AI5" s="1"/>
  <c r="L5"/>
  <c r="AJ5" s="1"/>
  <c r="M5"/>
  <c r="AK5" s="1"/>
  <c r="N5"/>
  <c r="AL5" s="1"/>
  <c r="O5"/>
  <c r="AM5" s="1"/>
  <c r="P5"/>
  <c r="AN5" s="1"/>
  <c r="Q5"/>
  <c r="AO5" s="1"/>
  <c r="R5"/>
  <c r="AP5" s="1"/>
  <c r="S5"/>
  <c r="AQ5" s="1"/>
  <c r="T5"/>
  <c r="AR5" s="1"/>
  <c r="U5"/>
  <c r="AS5" s="1"/>
  <c r="V5"/>
  <c r="AT5" s="1"/>
  <c r="X5"/>
  <c r="AU5" s="1"/>
  <c r="Y5"/>
  <c r="AV5" s="1"/>
  <c r="I5"/>
  <c r="AG5" s="1"/>
  <c r="AA5" i="19"/>
  <c r="AX5" s="1"/>
  <c r="J5"/>
  <c r="AH5" s="1"/>
  <c r="K5"/>
  <c r="AI5" s="1"/>
  <c r="L5"/>
  <c r="AJ5" s="1"/>
  <c r="M5"/>
  <c r="AK5" s="1"/>
  <c r="N5"/>
  <c r="AL5" s="1"/>
  <c r="O5"/>
  <c r="AM5" s="1"/>
  <c r="P5"/>
  <c r="AN5" s="1"/>
  <c r="Q5"/>
  <c r="AO5" s="1"/>
  <c r="R5"/>
  <c r="AP5" s="1"/>
  <c r="S5"/>
  <c r="AQ5" s="1"/>
  <c r="T5"/>
  <c r="AR5" s="1"/>
  <c r="U5"/>
  <c r="AS5" s="1"/>
  <c r="V5"/>
  <c r="AT5" s="1"/>
  <c r="X5"/>
  <c r="AU5" s="1"/>
  <c r="Y5"/>
  <c r="AV5" s="1"/>
  <c r="I5"/>
  <c r="AG5" s="1"/>
  <c r="AA5" i="18"/>
  <c r="AX5" s="1"/>
  <c r="J5"/>
  <c r="AH5" s="1"/>
  <c r="K5"/>
  <c r="AI5" s="1"/>
  <c r="L5"/>
  <c r="AJ5" s="1"/>
  <c r="M5"/>
  <c r="AK5" s="1"/>
  <c r="N5"/>
  <c r="AL5" s="1"/>
  <c r="O5"/>
  <c r="AM5" s="1"/>
  <c r="P5"/>
  <c r="AN5" s="1"/>
  <c r="Q5"/>
  <c r="AO5" s="1"/>
  <c r="R5"/>
  <c r="AP5" s="1"/>
  <c r="S5"/>
  <c r="AQ5" s="1"/>
  <c r="T5"/>
  <c r="AR5" s="1"/>
  <c r="U5"/>
  <c r="AS5" s="1"/>
  <c r="V5"/>
  <c r="AT5" s="1"/>
  <c r="X5"/>
  <c r="AU5" s="1"/>
  <c r="Y5"/>
  <c r="AV5" s="1"/>
  <c r="I5"/>
  <c r="AG5" s="1"/>
  <c r="AA5" i="17"/>
  <c r="AX5" s="1"/>
  <c r="J5"/>
  <c r="AH5" s="1"/>
  <c r="K5"/>
  <c r="AI5" s="1"/>
  <c r="L5"/>
  <c r="AJ5" s="1"/>
  <c r="M5"/>
  <c r="AK5" s="1"/>
  <c r="N5"/>
  <c r="AL5" s="1"/>
  <c r="O5"/>
  <c r="AM5" s="1"/>
  <c r="P5"/>
  <c r="AN5" s="1"/>
  <c r="Q5"/>
  <c r="AO5" s="1"/>
  <c r="R5"/>
  <c r="AP5" s="1"/>
  <c r="S5"/>
  <c r="AQ5" s="1"/>
  <c r="T5"/>
  <c r="AR5" s="1"/>
  <c r="U5"/>
  <c r="AS5" s="1"/>
  <c r="V5"/>
  <c r="AT5" s="1"/>
  <c r="X5"/>
  <c r="AU5" s="1"/>
  <c r="Y5"/>
  <c r="AV5" s="1"/>
  <c r="I5"/>
  <c r="AG5" s="1"/>
  <c r="AA5" i="12"/>
  <c r="AX5" s="1"/>
  <c r="U5"/>
  <c r="AS5" s="1"/>
  <c r="V5"/>
  <c r="AT5" s="1"/>
  <c r="X5"/>
  <c r="AU5" s="1"/>
  <c r="Y5"/>
  <c r="AV5" s="1"/>
  <c r="J5"/>
  <c r="AH5" s="1"/>
  <c r="K5"/>
  <c r="AI5" s="1"/>
  <c r="L5"/>
  <c r="AJ5" s="1"/>
  <c r="M5"/>
  <c r="AK5" s="1"/>
  <c r="N5"/>
  <c r="AL5" s="1"/>
  <c r="O5"/>
  <c r="AM5" s="1"/>
  <c r="P5"/>
  <c r="AN5" s="1"/>
  <c r="Q5"/>
  <c r="AO5" s="1"/>
  <c r="R5"/>
  <c r="AP5" s="1"/>
  <c r="S5"/>
  <c r="AQ5" s="1"/>
  <c r="T5"/>
  <c r="AR5" s="1"/>
  <c r="I5"/>
  <c r="AG5" s="1"/>
  <c r="AO31" i="11" l="1"/>
  <c r="AO15"/>
  <c r="AO27"/>
  <c r="AO19"/>
  <c r="AO11"/>
  <c r="AO23"/>
  <c r="AO7"/>
  <c r="AO18"/>
  <c r="AO22"/>
  <c r="AO12"/>
  <c r="AO16"/>
  <c r="AO20"/>
  <c r="AO24"/>
  <c r="AO28"/>
  <c r="AO32"/>
  <c r="AO10"/>
  <c r="AO14"/>
  <c r="AO26"/>
  <c r="AO30"/>
  <c r="AO8"/>
  <c r="AO9"/>
  <c r="AO13"/>
  <c r="AO17"/>
  <c r="AO21"/>
  <c r="AO25"/>
  <c r="AO29"/>
  <c r="AE7"/>
  <c r="AH7"/>
  <c r="AP7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E8"/>
  <c r="AU8"/>
  <c r="A2" i="14"/>
  <c r="A2" i="13"/>
  <c r="A2" i="15"/>
  <c r="A2" i="16"/>
  <c r="A2" i="22"/>
  <c r="A2" i="21"/>
  <c r="A2" i="19"/>
  <c r="A2" i="18"/>
  <c r="A2" i="17"/>
  <c r="A2" i="12"/>
  <c r="A2" i="20"/>
  <c r="A2" i="11"/>
  <c r="AU35" i="14"/>
  <c r="AT35"/>
  <c r="AS35"/>
  <c r="AU34"/>
  <c r="AT34"/>
  <c r="AS34"/>
  <c r="AU33"/>
  <c r="AT33"/>
  <c r="AS33"/>
  <c r="AU32"/>
  <c r="AT32"/>
  <c r="AS32"/>
  <c r="AU31"/>
  <c r="AT31"/>
  <c r="AS31"/>
  <c r="AU30"/>
  <c r="AT30"/>
  <c r="AS30"/>
  <c r="AU29"/>
  <c r="AT29"/>
  <c r="AS29"/>
  <c r="AU28"/>
  <c r="AT28"/>
  <c r="AS28"/>
  <c r="AU27"/>
  <c r="AT27"/>
  <c r="AS27"/>
  <c r="AU26"/>
  <c r="AT26"/>
  <c r="AS26"/>
  <c r="AU25"/>
  <c r="AT25"/>
  <c r="AS25"/>
  <c r="AU24"/>
  <c r="AT24"/>
  <c r="AS24"/>
  <c r="AU23"/>
  <c r="AT23"/>
  <c r="AS23"/>
  <c r="AU22"/>
  <c r="AT22"/>
  <c r="AS22"/>
  <c r="AU21"/>
  <c r="AT21"/>
  <c r="AS21"/>
  <c r="AU20"/>
  <c r="AT20"/>
  <c r="AS20"/>
  <c r="AU19"/>
  <c r="AT19"/>
  <c r="AS19"/>
  <c r="AU18"/>
  <c r="AT18"/>
  <c r="AS18"/>
  <c r="AU17"/>
  <c r="AT17"/>
  <c r="AS17"/>
  <c r="AU16"/>
  <c r="AT16"/>
  <c r="AS16"/>
  <c r="AU15"/>
  <c r="AT15"/>
  <c r="AS15"/>
  <c r="AU14"/>
  <c r="AT14"/>
  <c r="AS14"/>
  <c r="AU13"/>
  <c r="AT13"/>
  <c r="AS13"/>
  <c r="AU12"/>
  <c r="AT12"/>
  <c r="AS12"/>
  <c r="AU11"/>
  <c r="AT11"/>
  <c r="AS11"/>
  <c r="AU10"/>
  <c r="AT10"/>
  <c r="AS10"/>
  <c r="AU9"/>
  <c r="AT9"/>
  <c r="AS9"/>
  <c r="AU8"/>
  <c r="AT8"/>
  <c r="AS8"/>
  <c r="AU7"/>
  <c r="AT7"/>
  <c r="AS7"/>
  <c r="AU7" i="17"/>
  <c r="AU7" i="18"/>
  <c r="AU7" i="19"/>
  <c r="AU7" i="20"/>
  <c r="AU7" i="21"/>
  <c r="AU7" i="22"/>
  <c r="AU7" i="16"/>
  <c r="AU7" i="15"/>
  <c r="AU7" i="13"/>
  <c r="AU7" i="12"/>
  <c r="AU35" i="17" l="1"/>
  <c r="AT35"/>
  <c r="AS35"/>
  <c r="AU34"/>
  <c r="AT34"/>
  <c r="AS34"/>
  <c r="AU33"/>
  <c r="AT33"/>
  <c r="AS33"/>
  <c r="AU32"/>
  <c r="AT32"/>
  <c r="AS32"/>
  <c r="AU31"/>
  <c r="AT31"/>
  <c r="AS31"/>
  <c r="AU30"/>
  <c r="AT30"/>
  <c r="AS30"/>
  <c r="AU29"/>
  <c r="AT29"/>
  <c r="AS29"/>
  <c r="AU28"/>
  <c r="AT28"/>
  <c r="AS28"/>
  <c r="AU27"/>
  <c r="AT27"/>
  <c r="AS27"/>
  <c r="AU26"/>
  <c r="AT26"/>
  <c r="AS26"/>
  <c r="AU25"/>
  <c r="AT25"/>
  <c r="AS25"/>
  <c r="AU24"/>
  <c r="AT24"/>
  <c r="AS24"/>
  <c r="AU23"/>
  <c r="AT23"/>
  <c r="AS23"/>
  <c r="AU22"/>
  <c r="AT22"/>
  <c r="AS22"/>
  <c r="AU21"/>
  <c r="AT21"/>
  <c r="AS21"/>
  <c r="AU20"/>
  <c r="AT20"/>
  <c r="AS20"/>
  <c r="AU19"/>
  <c r="AT19"/>
  <c r="AS19"/>
  <c r="AU18"/>
  <c r="AT18"/>
  <c r="AS18"/>
  <c r="AU17"/>
  <c r="AT17"/>
  <c r="AS17"/>
  <c r="AU16"/>
  <c r="AT16"/>
  <c r="AS16"/>
  <c r="AU15"/>
  <c r="AT15"/>
  <c r="AS15"/>
  <c r="AU14"/>
  <c r="AT14"/>
  <c r="AS14"/>
  <c r="AU13"/>
  <c r="AT13"/>
  <c r="AS13"/>
  <c r="AU12"/>
  <c r="AT12"/>
  <c r="AS12"/>
  <c r="AU11"/>
  <c r="AT11"/>
  <c r="AS11"/>
  <c r="AU10"/>
  <c r="AT10"/>
  <c r="AS10"/>
  <c r="AU9"/>
  <c r="AT9"/>
  <c r="AS9"/>
  <c r="AT8"/>
  <c r="AS8"/>
  <c r="AT7"/>
  <c r="AS7"/>
  <c r="AU35" i="18"/>
  <c r="AT35"/>
  <c r="AS35"/>
  <c r="AU34"/>
  <c r="AT34"/>
  <c r="AS34"/>
  <c r="AU33"/>
  <c r="AT33"/>
  <c r="AS33"/>
  <c r="AU32"/>
  <c r="AT32"/>
  <c r="AS32"/>
  <c r="AU31"/>
  <c r="AT31"/>
  <c r="AS31"/>
  <c r="AU30"/>
  <c r="AT30"/>
  <c r="AS30"/>
  <c r="AU29"/>
  <c r="AT29"/>
  <c r="AS29"/>
  <c r="AU28"/>
  <c r="AT28"/>
  <c r="AS28"/>
  <c r="AU27"/>
  <c r="AT27"/>
  <c r="AS27"/>
  <c r="AU26"/>
  <c r="AT26"/>
  <c r="AS26"/>
  <c r="AU25"/>
  <c r="AT25"/>
  <c r="AS25"/>
  <c r="AU24"/>
  <c r="AT24"/>
  <c r="AS24"/>
  <c r="AU23"/>
  <c r="AT23"/>
  <c r="AS23"/>
  <c r="AU22"/>
  <c r="AT22"/>
  <c r="AS22"/>
  <c r="AU21"/>
  <c r="AT21"/>
  <c r="AS21"/>
  <c r="AU20"/>
  <c r="AT20"/>
  <c r="AS20"/>
  <c r="AU19"/>
  <c r="AT19"/>
  <c r="AS19"/>
  <c r="AU18"/>
  <c r="AT18"/>
  <c r="AS18"/>
  <c r="AU17"/>
  <c r="AT17"/>
  <c r="AS17"/>
  <c r="AU16"/>
  <c r="AT16"/>
  <c r="AS16"/>
  <c r="AU15"/>
  <c r="AT15"/>
  <c r="AS15"/>
  <c r="AU14"/>
  <c r="AT14"/>
  <c r="AS14"/>
  <c r="AU13"/>
  <c r="AT13"/>
  <c r="AS13"/>
  <c r="AU12"/>
  <c r="AT12"/>
  <c r="AS12"/>
  <c r="AU11"/>
  <c r="AT11"/>
  <c r="AS11"/>
  <c r="AU10"/>
  <c r="AT10"/>
  <c r="AS10"/>
  <c r="AU9"/>
  <c r="AT9"/>
  <c r="AS9"/>
  <c r="AT8"/>
  <c r="AS8"/>
  <c r="AT7"/>
  <c r="AS7"/>
  <c r="AU35" i="19"/>
  <c r="AT35"/>
  <c r="AS35"/>
  <c r="AU34"/>
  <c r="AT34"/>
  <c r="AS34"/>
  <c r="AU33"/>
  <c r="AT33"/>
  <c r="AS33"/>
  <c r="AU32"/>
  <c r="AT32"/>
  <c r="AS32"/>
  <c r="AU31"/>
  <c r="AT31"/>
  <c r="AS31"/>
  <c r="AU30"/>
  <c r="AT30"/>
  <c r="AS30"/>
  <c r="AU29"/>
  <c r="AT29"/>
  <c r="AS29"/>
  <c r="AU28"/>
  <c r="AT28"/>
  <c r="AS28"/>
  <c r="AU27"/>
  <c r="AT27"/>
  <c r="AS27"/>
  <c r="AU26"/>
  <c r="AT26"/>
  <c r="AS26"/>
  <c r="AU25"/>
  <c r="AT25"/>
  <c r="AS25"/>
  <c r="AU24"/>
  <c r="AT24"/>
  <c r="AS24"/>
  <c r="AU23"/>
  <c r="AT23"/>
  <c r="AS23"/>
  <c r="AU22"/>
  <c r="AT22"/>
  <c r="AS22"/>
  <c r="AU21"/>
  <c r="AT21"/>
  <c r="AS21"/>
  <c r="AU20"/>
  <c r="AT20"/>
  <c r="AS20"/>
  <c r="AU19"/>
  <c r="AT19"/>
  <c r="AS19"/>
  <c r="AU18"/>
  <c r="AT18"/>
  <c r="AS18"/>
  <c r="AU17"/>
  <c r="AT17"/>
  <c r="AS17"/>
  <c r="AU16"/>
  <c r="AT16"/>
  <c r="AS16"/>
  <c r="AU15"/>
  <c r="AT15"/>
  <c r="AS15"/>
  <c r="AU14"/>
  <c r="AT14"/>
  <c r="AS14"/>
  <c r="AU13"/>
  <c r="AT13"/>
  <c r="AS13"/>
  <c r="AU12"/>
  <c r="AT12"/>
  <c r="AS12"/>
  <c r="AU11"/>
  <c r="AT11"/>
  <c r="AS11"/>
  <c r="AU10"/>
  <c r="AT10"/>
  <c r="AS10"/>
  <c r="AU9"/>
  <c r="AT9"/>
  <c r="AS9"/>
  <c r="AT8"/>
  <c r="AS8"/>
  <c r="AT7"/>
  <c r="AS7"/>
  <c r="AU35" i="20"/>
  <c r="AT35"/>
  <c r="AS35"/>
  <c r="AU34"/>
  <c r="AT34"/>
  <c r="AS34"/>
  <c r="AU33"/>
  <c r="AT33"/>
  <c r="AS33"/>
  <c r="AU32"/>
  <c r="AT32"/>
  <c r="AS32"/>
  <c r="AU31"/>
  <c r="AT31"/>
  <c r="AS31"/>
  <c r="AU30"/>
  <c r="AT30"/>
  <c r="AS30"/>
  <c r="AU29"/>
  <c r="AT29"/>
  <c r="AS29"/>
  <c r="AU28"/>
  <c r="AT28"/>
  <c r="AS28"/>
  <c r="AU27"/>
  <c r="AT27"/>
  <c r="AS27"/>
  <c r="AU26"/>
  <c r="AT26"/>
  <c r="AS26"/>
  <c r="AU25"/>
  <c r="AT25"/>
  <c r="AS25"/>
  <c r="AU24"/>
  <c r="AT24"/>
  <c r="AS24"/>
  <c r="AU23"/>
  <c r="AT23"/>
  <c r="AS23"/>
  <c r="AU22"/>
  <c r="AT22"/>
  <c r="AS22"/>
  <c r="AU21"/>
  <c r="AT21"/>
  <c r="AS21"/>
  <c r="AU20"/>
  <c r="AT20"/>
  <c r="AS20"/>
  <c r="AU19"/>
  <c r="AT19"/>
  <c r="AS19"/>
  <c r="AU18"/>
  <c r="AT18"/>
  <c r="AS18"/>
  <c r="AU17"/>
  <c r="AT17"/>
  <c r="AS17"/>
  <c r="AU16"/>
  <c r="AT16"/>
  <c r="AS16"/>
  <c r="AU15"/>
  <c r="AT15"/>
  <c r="AS15"/>
  <c r="AU14"/>
  <c r="AT14"/>
  <c r="AS14"/>
  <c r="AU13"/>
  <c r="AT13"/>
  <c r="AS13"/>
  <c r="AU12"/>
  <c r="AT12"/>
  <c r="AS12"/>
  <c r="AU11"/>
  <c r="AT11"/>
  <c r="AS11"/>
  <c r="AU10"/>
  <c r="AT10"/>
  <c r="AS10"/>
  <c r="AU9"/>
  <c r="AT9"/>
  <c r="AS9"/>
  <c r="AU8"/>
  <c r="AT8"/>
  <c r="AS8"/>
  <c r="AT7"/>
  <c r="AS7"/>
  <c r="AU35" i="21"/>
  <c r="AT35"/>
  <c r="AS35"/>
  <c r="AU34"/>
  <c r="AT34"/>
  <c r="AS34"/>
  <c r="AU33"/>
  <c r="AT33"/>
  <c r="AS33"/>
  <c r="AU32"/>
  <c r="AT32"/>
  <c r="AS32"/>
  <c r="AU31"/>
  <c r="AT31"/>
  <c r="AS31"/>
  <c r="AU30"/>
  <c r="AT30"/>
  <c r="AS30"/>
  <c r="AU29"/>
  <c r="AT29"/>
  <c r="AS29"/>
  <c r="AU28"/>
  <c r="AT28"/>
  <c r="AS28"/>
  <c r="AU27"/>
  <c r="AT27"/>
  <c r="AS27"/>
  <c r="AU26"/>
  <c r="AT26"/>
  <c r="AS26"/>
  <c r="AU25"/>
  <c r="AT25"/>
  <c r="AS25"/>
  <c r="AU24"/>
  <c r="AT24"/>
  <c r="AS24"/>
  <c r="AU23"/>
  <c r="AT23"/>
  <c r="AS23"/>
  <c r="AU22"/>
  <c r="AT22"/>
  <c r="AS22"/>
  <c r="AU21"/>
  <c r="AT21"/>
  <c r="AS21"/>
  <c r="AU20"/>
  <c r="AT20"/>
  <c r="AS20"/>
  <c r="AU19"/>
  <c r="AT19"/>
  <c r="AS19"/>
  <c r="AU18"/>
  <c r="AT18"/>
  <c r="AS18"/>
  <c r="AU17"/>
  <c r="AT17"/>
  <c r="AS17"/>
  <c r="AU16"/>
  <c r="AT16"/>
  <c r="AS16"/>
  <c r="AU15"/>
  <c r="AT15"/>
  <c r="AS15"/>
  <c r="AU14"/>
  <c r="AT14"/>
  <c r="AS14"/>
  <c r="AU13"/>
  <c r="AT13"/>
  <c r="AS13"/>
  <c r="AU12"/>
  <c r="AT12"/>
  <c r="AS12"/>
  <c r="AU11"/>
  <c r="AT11"/>
  <c r="AS11"/>
  <c r="AU10"/>
  <c r="AT10"/>
  <c r="AS10"/>
  <c r="AU9"/>
  <c r="AT9"/>
  <c r="AS9"/>
  <c r="AT8"/>
  <c r="AS8"/>
  <c r="AT7"/>
  <c r="AS7"/>
  <c r="AU35" i="22"/>
  <c r="AT35"/>
  <c r="AS35"/>
  <c r="AU34"/>
  <c r="AT34"/>
  <c r="AS34"/>
  <c r="AU33"/>
  <c r="AT33"/>
  <c r="AS33"/>
  <c r="AU32"/>
  <c r="AT32"/>
  <c r="AS32"/>
  <c r="AU31"/>
  <c r="AT31"/>
  <c r="AS31"/>
  <c r="AU30"/>
  <c r="AT30"/>
  <c r="AS30"/>
  <c r="AU29"/>
  <c r="AT29"/>
  <c r="AS29"/>
  <c r="AU28"/>
  <c r="AT28"/>
  <c r="AS28"/>
  <c r="AU27"/>
  <c r="AT27"/>
  <c r="AS27"/>
  <c r="AU26"/>
  <c r="AT26"/>
  <c r="AS26"/>
  <c r="AU25"/>
  <c r="AT25"/>
  <c r="AS25"/>
  <c r="AU24"/>
  <c r="AT24"/>
  <c r="AS24"/>
  <c r="AU23"/>
  <c r="AT23"/>
  <c r="AS23"/>
  <c r="AU22"/>
  <c r="AT22"/>
  <c r="AS22"/>
  <c r="AU21"/>
  <c r="AT21"/>
  <c r="AS21"/>
  <c r="AU20"/>
  <c r="AT20"/>
  <c r="AS20"/>
  <c r="AU19"/>
  <c r="AT19"/>
  <c r="AS19"/>
  <c r="AU18"/>
  <c r="AT18"/>
  <c r="AS18"/>
  <c r="AU17"/>
  <c r="AT17"/>
  <c r="AS17"/>
  <c r="AU16"/>
  <c r="AT16"/>
  <c r="AS16"/>
  <c r="AU15"/>
  <c r="AT15"/>
  <c r="AS15"/>
  <c r="AU14"/>
  <c r="AT14"/>
  <c r="AS14"/>
  <c r="AU13"/>
  <c r="AT13"/>
  <c r="AS13"/>
  <c r="AU12"/>
  <c r="AT12"/>
  <c r="AS12"/>
  <c r="AU11"/>
  <c r="AT11"/>
  <c r="AS11"/>
  <c r="AU10"/>
  <c r="AT10"/>
  <c r="AS10"/>
  <c r="AU9"/>
  <c r="AT9"/>
  <c r="AS9"/>
  <c r="AT8"/>
  <c r="AS8"/>
  <c r="AT7"/>
  <c r="AS7"/>
  <c r="AU35" i="16"/>
  <c r="AT35"/>
  <c r="AS35"/>
  <c r="AU34"/>
  <c r="AT34"/>
  <c r="AS34"/>
  <c r="AU33"/>
  <c r="AT33"/>
  <c r="AS33"/>
  <c r="AU32"/>
  <c r="AT32"/>
  <c r="AS32"/>
  <c r="AU31"/>
  <c r="AT31"/>
  <c r="AS31"/>
  <c r="AU30"/>
  <c r="AT30"/>
  <c r="AS30"/>
  <c r="AU29"/>
  <c r="AT29"/>
  <c r="AS29"/>
  <c r="AU28"/>
  <c r="AT28"/>
  <c r="AS28"/>
  <c r="AU27"/>
  <c r="AT27"/>
  <c r="AS27"/>
  <c r="AU26"/>
  <c r="AT26"/>
  <c r="AS26"/>
  <c r="AU25"/>
  <c r="AT25"/>
  <c r="AS25"/>
  <c r="AU24"/>
  <c r="AT24"/>
  <c r="AS24"/>
  <c r="AU23"/>
  <c r="AT23"/>
  <c r="AS23"/>
  <c r="AU22"/>
  <c r="AT22"/>
  <c r="AS22"/>
  <c r="AU21"/>
  <c r="AT21"/>
  <c r="AS21"/>
  <c r="AU20"/>
  <c r="AT20"/>
  <c r="AS20"/>
  <c r="AU19"/>
  <c r="AT19"/>
  <c r="AS19"/>
  <c r="AU18"/>
  <c r="AT18"/>
  <c r="AS18"/>
  <c r="AU17"/>
  <c r="AT17"/>
  <c r="AS17"/>
  <c r="AU16"/>
  <c r="AT16"/>
  <c r="AS16"/>
  <c r="AU15"/>
  <c r="AT15"/>
  <c r="AS15"/>
  <c r="AU14"/>
  <c r="AT14"/>
  <c r="AS14"/>
  <c r="AU13"/>
  <c r="AT13"/>
  <c r="AS13"/>
  <c r="AU12"/>
  <c r="AT12"/>
  <c r="AS12"/>
  <c r="AU11"/>
  <c r="AT11"/>
  <c r="AS11"/>
  <c r="AU10"/>
  <c r="AT10"/>
  <c r="AS10"/>
  <c r="AU9"/>
  <c r="AT9"/>
  <c r="AS9"/>
  <c r="AT8"/>
  <c r="AS8"/>
  <c r="AT7"/>
  <c r="AS7"/>
  <c r="AU35" i="15"/>
  <c r="AT35"/>
  <c r="AS35"/>
  <c r="AU34"/>
  <c r="AT34"/>
  <c r="AS34"/>
  <c r="AU33"/>
  <c r="AT33"/>
  <c r="AS33"/>
  <c r="AU32"/>
  <c r="AT32"/>
  <c r="AS32"/>
  <c r="AU31"/>
  <c r="AT31"/>
  <c r="AS31"/>
  <c r="AU30"/>
  <c r="AT30"/>
  <c r="AS30"/>
  <c r="AU29"/>
  <c r="AT29"/>
  <c r="AS29"/>
  <c r="AU28"/>
  <c r="AT28"/>
  <c r="AS28"/>
  <c r="AU27"/>
  <c r="AT27"/>
  <c r="AS27"/>
  <c r="AU26"/>
  <c r="AT26"/>
  <c r="AS26"/>
  <c r="AU25"/>
  <c r="AT25"/>
  <c r="AS25"/>
  <c r="AU24"/>
  <c r="AT24"/>
  <c r="AS24"/>
  <c r="AU23"/>
  <c r="AT23"/>
  <c r="AS23"/>
  <c r="AU22"/>
  <c r="AT22"/>
  <c r="AS22"/>
  <c r="AU21"/>
  <c r="AT21"/>
  <c r="AS21"/>
  <c r="AU20"/>
  <c r="AT20"/>
  <c r="AS20"/>
  <c r="AU19"/>
  <c r="AT19"/>
  <c r="AS19"/>
  <c r="AU18"/>
  <c r="AT18"/>
  <c r="AS18"/>
  <c r="AU17"/>
  <c r="AT17"/>
  <c r="AS17"/>
  <c r="AU16"/>
  <c r="AT16"/>
  <c r="AS16"/>
  <c r="AU15"/>
  <c r="AT15"/>
  <c r="AS15"/>
  <c r="AU14"/>
  <c r="AT14"/>
  <c r="AS14"/>
  <c r="AU13"/>
  <c r="AT13"/>
  <c r="AS13"/>
  <c r="AU12"/>
  <c r="AT12"/>
  <c r="AS12"/>
  <c r="AU11"/>
  <c r="AT11"/>
  <c r="AS11"/>
  <c r="AU10"/>
  <c r="AT10"/>
  <c r="AS10"/>
  <c r="AU9"/>
  <c r="AT9"/>
  <c r="AS9"/>
  <c r="AT8"/>
  <c r="AS8"/>
  <c r="AT7"/>
  <c r="AS7"/>
  <c r="AU35" i="13"/>
  <c r="AT35"/>
  <c r="AS35"/>
  <c r="AU34"/>
  <c r="AT34"/>
  <c r="AS34"/>
  <c r="AU33"/>
  <c r="AT33"/>
  <c r="AS33"/>
  <c r="AU32"/>
  <c r="AT32"/>
  <c r="AS32"/>
  <c r="AU31"/>
  <c r="AT31"/>
  <c r="AS31"/>
  <c r="AU30"/>
  <c r="AT30"/>
  <c r="AS30"/>
  <c r="AU29"/>
  <c r="AT29"/>
  <c r="AS29"/>
  <c r="AU28"/>
  <c r="AT28"/>
  <c r="AS28"/>
  <c r="AU27"/>
  <c r="AT27"/>
  <c r="AS27"/>
  <c r="AU26"/>
  <c r="AT26"/>
  <c r="AS26"/>
  <c r="AU25"/>
  <c r="AT25"/>
  <c r="AS25"/>
  <c r="AU24"/>
  <c r="AT24"/>
  <c r="AS24"/>
  <c r="AU23"/>
  <c r="AT23"/>
  <c r="AS23"/>
  <c r="AU22"/>
  <c r="AT22"/>
  <c r="AS22"/>
  <c r="AU21"/>
  <c r="AT21"/>
  <c r="AS21"/>
  <c r="AU20"/>
  <c r="AT20"/>
  <c r="AS20"/>
  <c r="AU19"/>
  <c r="AT19"/>
  <c r="AS19"/>
  <c r="AU18"/>
  <c r="AT18"/>
  <c r="AS18"/>
  <c r="AU17"/>
  <c r="AT17"/>
  <c r="AS17"/>
  <c r="AU16"/>
  <c r="AT16"/>
  <c r="AS16"/>
  <c r="AU15"/>
  <c r="AT15"/>
  <c r="AS15"/>
  <c r="AU14"/>
  <c r="AT14"/>
  <c r="AS14"/>
  <c r="AU13"/>
  <c r="AT13"/>
  <c r="AS13"/>
  <c r="AU12"/>
  <c r="AT12"/>
  <c r="AS12"/>
  <c r="AU11"/>
  <c r="AT11"/>
  <c r="AS11"/>
  <c r="AU10"/>
  <c r="AT10"/>
  <c r="AS10"/>
  <c r="AU9"/>
  <c r="AT9"/>
  <c r="AS9"/>
  <c r="AT8"/>
  <c r="AS8"/>
  <c r="AT7"/>
  <c r="AS7"/>
  <c r="AU35" i="12"/>
  <c r="AT35"/>
  <c r="AS35"/>
  <c r="AU34"/>
  <c r="AT34"/>
  <c r="AS34"/>
  <c r="AU33"/>
  <c r="AT33"/>
  <c r="AS33"/>
  <c r="AU32"/>
  <c r="AT32"/>
  <c r="AS32"/>
  <c r="AU31"/>
  <c r="AT31"/>
  <c r="AS31"/>
  <c r="AU30"/>
  <c r="AT30"/>
  <c r="AS30"/>
  <c r="AU29"/>
  <c r="AT29"/>
  <c r="AS29"/>
  <c r="AU28"/>
  <c r="AT28"/>
  <c r="AS28"/>
  <c r="AU27"/>
  <c r="AT27"/>
  <c r="AS27"/>
  <c r="AU26"/>
  <c r="AT26"/>
  <c r="AS26"/>
  <c r="AU25"/>
  <c r="AT25"/>
  <c r="AS25"/>
  <c r="AU24"/>
  <c r="AT24"/>
  <c r="AS24"/>
  <c r="AU23"/>
  <c r="AT23"/>
  <c r="AS23"/>
  <c r="AU22"/>
  <c r="AT22"/>
  <c r="AS22"/>
  <c r="AU21"/>
  <c r="AT21"/>
  <c r="AS21"/>
  <c r="AU20"/>
  <c r="AT20"/>
  <c r="AS20"/>
  <c r="AU19"/>
  <c r="AT19"/>
  <c r="AS19"/>
  <c r="AU18"/>
  <c r="AT18"/>
  <c r="AS18"/>
  <c r="AU17"/>
  <c r="AT17"/>
  <c r="AS17"/>
  <c r="AU16"/>
  <c r="AT16"/>
  <c r="AS16"/>
  <c r="AU15"/>
  <c r="AT15"/>
  <c r="AS15"/>
  <c r="AU14"/>
  <c r="AT14"/>
  <c r="AS14"/>
  <c r="AU13"/>
  <c r="AT13"/>
  <c r="AS13"/>
  <c r="AU12"/>
  <c r="AT12"/>
  <c r="AS12"/>
  <c r="AU11"/>
  <c r="AT11"/>
  <c r="AS11"/>
  <c r="AU10"/>
  <c r="AT10"/>
  <c r="AS10"/>
  <c r="AU9"/>
  <c r="AT9"/>
  <c r="AS9"/>
  <c r="AT8"/>
  <c r="AS8"/>
  <c r="AT7"/>
  <c r="AS7"/>
  <c r="AI8" i="4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7"/>
  <c r="AE11" i="12"/>
  <c r="AE12"/>
  <c r="AE13"/>
  <c r="AE14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11" i="17"/>
  <c r="AE12"/>
  <c r="AE13"/>
  <c r="AE14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11" i="18"/>
  <c r="AE12"/>
  <c r="AE13"/>
  <c r="AE14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11" i="19"/>
  <c r="AE12"/>
  <c r="AE13"/>
  <c r="AE14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11" i="20"/>
  <c r="AE12"/>
  <c r="AE13"/>
  <c r="AE14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11" i="21"/>
  <c r="AE12"/>
  <c r="AE13"/>
  <c r="AE14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11" i="22"/>
  <c r="AE12"/>
  <c r="AE13"/>
  <c r="AE14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11" i="16"/>
  <c r="AE12"/>
  <c r="AE13"/>
  <c r="AE14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11" i="15"/>
  <c r="AE12"/>
  <c r="AE13"/>
  <c r="AE14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11" i="13"/>
  <c r="AE12"/>
  <c r="AE13"/>
  <c r="AE14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11" i="14"/>
  <c r="AE12"/>
  <c r="AE13"/>
  <c r="AE14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D11" i="12"/>
  <c r="AD12"/>
  <c r="AD13"/>
  <c r="AD14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11" i="17"/>
  <c r="AD12"/>
  <c r="AD13"/>
  <c r="AD14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11" i="18"/>
  <c r="AD12"/>
  <c r="AD13"/>
  <c r="AD14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11" i="19"/>
  <c r="AD12"/>
  <c r="AD13"/>
  <c r="AD14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11" i="20"/>
  <c r="AD12"/>
  <c r="AD13"/>
  <c r="AD14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11" i="21"/>
  <c r="AD12"/>
  <c r="AD13"/>
  <c r="AD14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11" i="22"/>
  <c r="AD12"/>
  <c r="AD13"/>
  <c r="AD14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11" i="16"/>
  <c r="AD12"/>
  <c r="AD13"/>
  <c r="AD14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11" i="15"/>
  <c r="AD12"/>
  <c r="AD13"/>
  <c r="AD14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11" i="13"/>
  <c r="AD12"/>
  <c r="AD13"/>
  <c r="AD14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11" i="14"/>
  <c r="AD12"/>
  <c r="AD13"/>
  <c r="AD14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7" i="20"/>
  <c r="AE9"/>
  <c r="AD9" i="11" l="1"/>
  <c r="AE9"/>
  <c r="AE7" i="20"/>
  <c r="AE8"/>
  <c r="AD9"/>
  <c r="AD8"/>
  <c r="B1" i="11"/>
  <c r="B1" i="12"/>
  <c r="B1" i="17"/>
  <c r="B1" i="18"/>
  <c r="B1" i="19"/>
  <c r="B1" i="20"/>
  <c r="B1" i="21"/>
  <c r="B1" i="22"/>
  <c r="B1" i="16"/>
  <c r="B1" i="15"/>
  <c r="B1" i="13"/>
  <c r="B1" i="14"/>
  <c r="AX35" i="17"/>
  <c r="AV35"/>
  <c r="AR35"/>
  <c r="AP35"/>
  <c r="AO35"/>
  <c r="AK35"/>
  <c r="AH35"/>
  <c r="D35"/>
  <c r="C35"/>
  <c r="B35"/>
  <c r="A35"/>
  <c r="AX34"/>
  <c r="AV34"/>
  <c r="AR34"/>
  <c r="AP34"/>
  <c r="AO34"/>
  <c r="AK34"/>
  <c r="AI34"/>
  <c r="AH34"/>
  <c r="D34"/>
  <c r="C34"/>
  <c r="B34"/>
  <c r="A34"/>
  <c r="AX33"/>
  <c r="AV33"/>
  <c r="AR33"/>
  <c r="AP33"/>
  <c r="AO33"/>
  <c r="AK33"/>
  <c r="AI33"/>
  <c r="AH33"/>
  <c r="D33"/>
  <c r="C33"/>
  <c r="B33"/>
  <c r="A33"/>
  <c r="AX32"/>
  <c r="AV32"/>
  <c r="AR32"/>
  <c r="AK32"/>
  <c r="AI32"/>
  <c r="AH32"/>
  <c r="D32"/>
  <c r="C32"/>
  <c r="B32"/>
  <c r="A32"/>
  <c r="AX31"/>
  <c r="AV31"/>
  <c r="AR31"/>
  <c r="AK31"/>
  <c r="AI31"/>
  <c r="AH31"/>
  <c r="D31"/>
  <c r="C31"/>
  <c r="B31"/>
  <c r="A31"/>
  <c r="AX30"/>
  <c r="AV30"/>
  <c r="AR30"/>
  <c r="AK30"/>
  <c r="AI30"/>
  <c r="AH30"/>
  <c r="D30"/>
  <c r="C30"/>
  <c r="B30"/>
  <c r="A30"/>
  <c r="AX29"/>
  <c r="AV29"/>
  <c r="AR29"/>
  <c r="AK29"/>
  <c r="AI29"/>
  <c r="AH29"/>
  <c r="D29"/>
  <c r="C29"/>
  <c r="B29"/>
  <c r="A29"/>
  <c r="AX28"/>
  <c r="AV28"/>
  <c r="AR28"/>
  <c r="AK28"/>
  <c r="AI28"/>
  <c r="AH28"/>
  <c r="D28"/>
  <c r="C28"/>
  <c r="B28"/>
  <c r="A28"/>
  <c r="AX27"/>
  <c r="AV27"/>
  <c r="AR27"/>
  <c r="AK27"/>
  <c r="AI27"/>
  <c r="AH27"/>
  <c r="D27"/>
  <c r="C27"/>
  <c r="B27"/>
  <c r="A27"/>
  <c r="AX26"/>
  <c r="AV26"/>
  <c r="AR26"/>
  <c r="AK26"/>
  <c r="AI26"/>
  <c r="AH26"/>
  <c r="D26"/>
  <c r="C26"/>
  <c r="B26"/>
  <c r="A26"/>
  <c r="AX25"/>
  <c r="AV25"/>
  <c r="AR25"/>
  <c r="AK25"/>
  <c r="AI25"/>
  <c r="AH25"/>
  <c r="D25"/>
  <c r="C25"/>
  <c r="B25"/>
  <c r="A25"/>
  <c r="AX24"/>
  <c r="AV24"/>
  <c r="AR24"/>
  <c r="AK24"/>
  <c r="AI24"/>
  <c r="AH24"/>
  <c r="D24"/>
  <c r="C24"/>
  <c r="B24"/>
  <c r="A24"/>
  <c r="AX23"/>
  <c r="AV23"/>
  <c r="AR23"/>
  <c r="AK23"/>
  <c r="AI23"/>
  <c r="AH23"/>
  <c r="D23"/>
  <c r="C23"/>
  <c r="B23"/>
  <c r="A23"/>
  <c r="AX22"/>
  <c r="AV22"/>
  <c r="AR22"/>
  <c r="AK22"/>
  <c r="AI22"/>
  <c r="AH22"/>
  <c r="D22"/>
  <c r="C22"/>
  <c r="B22"/>
  <c r="A22"/>
  <c r="AX21"/>
  <c r="AV21"/>
  <c r="AR21"/>
  <c r="AK21"/>
  <c r="AI21"/>
  <c r="AH21"/>
  <c r="D21"/>
  <c r="C21"/>
  <c r="B21"/>
  <c r="A21"/>
  <c r="AX20"/>
  <c r="AV20"/>
  <c r="AR20"/>
  <c r="AK20"/>
  <c r="AI20"/>
  <c r="AH20"/>
  <c r="D20"/>
  <c r="C20"/>
  <c r="B20"/>
  <c r="A20"/>
  <c r="AX19"/>
  <c r="AV19"/>
  <c r="AR19"/>
  <c r="AK19"/>
  <c r="AI19"/>
  <c r="AH19"/>
  <c r="D19"/>
  <c r="C19"/>
  <c r="B19"/>
  <c r="A19"/>
  <c r="AX18"/>
  <c r="AV18"/>
  <c r="AR18"/>
  <c r="AK18"/>
  <c r="AI18"/>
  <c r="AH18"/>
  <c r="D18"/>
  <c r="C18"/>
  <c r="B18"/>
  <c r="A18"/>
  <c r="AX17"/>
  <c r="AV17"/>
  <c r="AR17"/>
  <c r="AK17"/>
  <c r="AI17"/>
  <c r="AH17"/>
  <c r="D17"/>
  <c r="C17"/>
  <c r="B17"/>
  <c r="A17"/>
  <c r="AX16"/>
  <c r="AV16"/>
  <c r="AR16"/>
  <c r="AK16"/>
  <c r="AI16"/>
  <c r="AH16"/>
  <c r="D16"/>
  <c r="C16"/>
  <c r="B16"/>
  <c r="A16"/>
  <c r="AR15"/>
  <c r="AK15"/>
  <c r="AH15"/>
  <c r="D15"/>
  <c r="C15"/>
  <c r="B15"/>
  <c r="A15"/>
  <c r="AX14"/>
  <c r="AV14"/>
  <c r="AR14"/>
  <c r="AK14"/>
  <c r="AI14"/>
  <c r="AH14"/>
  <c r="D14"/>
  <c r="C14"/>
  <c r="B14"/>
  <c r="A14"/>
  <c r="AX13"/>
  <c r="AV13"/>
  <c r="AR13"/>
  <c r="AK13"/>
  <c r="AI13"/>
  <c r="AH13"/>
  <c r="D13"/>
  <c r="C13"/>
  <c r="B13"/>
  <c r="A13"/>
  <c r="AX12"/>
  <c r="AV12"/>
  <c r="AR12"/>
  <c r="AK12"/>
  <c r="AI12"/>
  <c r="AH12"/>
  <c r="D12"/>
  <c r="C12"/>
  <c r="B12"/>
  <c r="A12"/>
  <c r="AX11"/>
  <c r="AV11"/>
  <c r="AR11"/>
  <c r="AK11"/>
  <c r="AI11"/>
  <c r="AH11"/>
  <c r="D11"/>
  <c r="C11"/>
  <c r="B11"/>
  <c r="A11"/>
  <c r="AX10"/>
  <c r="AV10"/>
  <c r="AR10"/>
  <c r="AK10"/>
  <c r="AI10"/>
  <c r="AH10"/>
  <c r="D10"/>
  <c r="C10"/>
  <c r="B10"/>
  <c r="A10"/>
  <c r="AR9"/>
  <c r="AK9"/>
  <c r="AH9"/>
  <c r="D9"/>
  <c r="C9"/>
  <c r="B9"/>
  <c r="A9"/>
  <c r="AR8"/>
  <c r="AK8"/>
  <c r="AH8"/>
  <c r="D8"/>
  <c r="C8"/>
  <c r="B8"/>
  <c r="A8"/>
  <c r="AR7"/>
  <c r="AK7"/>
  <c r="AI7"/>
  <c r="D7"/>
  <c r="C7"/>
  <c r="B7"/>
  <c r="A7"/>
  <c r="AX35" i="18"/>
  <c r="AV35"/>
  <c r="AR35"/>
  <c r="AP35"/>
  <c r="AO35"/>
  <c r="AK35"/>
  <c r="AH35"/>
  <c r="D35"/>
  <c r="C35"/>
  <c r="B35"/>
  <c r="A35"/>
  <c r="AX34"/>
  <c r="AV34"/>
  <c r="AR34"/>
  <c r="AP34"/>
  <c r="AO34"/>
  <c r="AK34"/>
  <c r="AI34"/>
  <c r="AH34"/>
  <c r="D34"/>
  <c r="C34"/>
  <c r="B34"/>
  <c r="A34"/>
  <c r="AX33"/>
  <c r="AV33"/>
  <c r="AR33"/>
  <c r="AP33"/>
  <c r="AO33"/>
  <c r="AK33"/>
  <c r="AI33"/>
  <c r="AH33"/>
  <c r="D33"/>
  <c r="C33"/>
  <c r="B33"/>
  <c r="A33"/>
  <c r="AX32"/>
  <c r="AV32"/>
  <c r="AR32"/>
  <c r="AK32"/>
  <c r="AI32"/>
  <c r="AH32"/>
  <c r="D32"/>
  <c r="C32"/>
  <c r="B32"/>
  <c r="A32"/>
  <c r="AX31"/>
  <c r="AV31"/>
  <c r="AR31"/>
  <c r="AK31"/>
  <c r="AI31"/>
  <c r="AH31"/>
  <c r="D31"/>
  <c r="C31"/>
  <c r="B31"/>
  <c r="A31"/>
  <c r="AX30"/>
  <c r="AV30"/>
  <c r="AR30"/>
  <c r="AK30"/>
  <c r="AI30"/>
  <c r="AH30"/>
  <c r="D30"/>
  <c r="C30"/>
  <c r="B30"/>
  <c r="A30"/>
  <c r="AX29"/>
  <c r="AV29"/>
  <c r="AR29"/>
  <c r="AK29"/>
  <c r="AI29"/>
  <c r="AH29"/>
  <c r="D29"/>
  <c r="C29"/>
  <c r="B29"/>
  <c r="A29"/>
  <c r="AX28"/>
  <c r="AV28"/>
  <c r="AR28"/>
  <c r="AK28"/>
  <c r="AI28"/>
  <c r="AH28"/>
  <c r="D28"/>
  <c r="C28"/>
  <c r="B28"/>
  <c r="A28"/>
  <c r="AX27"/>
  <c r="AV27"/>
  <c r="AR27"/>
  <c r="AK27"/>
  <c r="AI27"/>
  <c r="AH27"/>
  <c r="D27"/>
  <c r="C27"/>
  <c r="B27"/>
  <c r="A27"/>
  <c r="AX26"/>
  <c r="AV26"/>
  <c r="AR26"/>
  <c r="AK26"/>
  <c r="AI26"/>
  <c r="AH26"/>
  <c r="D26"/>
  <c r="C26"/>
  <c r="B26"/>
  <c r="A26"/>
  <c r="AX25"/>
  <c r="AV25"/>
  <c r="AR25"/>
  <c r="AK25"/>
  <c r="AI25"/>
  <c r="AH25"/>
  <c r="D25"/>
  <c r="C25"/>
  <c r="B25"/>
  <c r="A25"/>
  <c r="AX24"/>
  <c r="AV24"/>
  <c r="AR24"/>
  <c r="AK24"/>
  <c r="AI24"/>
  <c r="AH24"/>
  <c r="D24"/>
  <c r="C24"/>
  <c r="B24"/>
  <c r="A24"/>
  <c r="AX23"/>
  <c r="AV23"/>
  <c r="AR23"/>
  <c r="AK23"/>
  <c r="AI23"/>
  <c r="AH23"/>
  <c r="D23"/>
  <c r="C23"/>
  <c r="B23"/>
  <c r="A23"/>
  <c r="AX22"/>
  <c r="AV22"/>
  <c r="AR22"/>
  <c r="AK22"/>
  <c r="AI22"/>
  <c r="AH22"/>
  <c r="D22"/>
  <c r="C22"/>
  <c r="B22"/>
  <c r="A22"/>
  <c r="AX21"/>
  <c r="AV21"/>
  <c r="AR21"/>
  <c r="AK21"/>
  <c r="AI21"/>
  <c r="AH21"/>
  <c r="D21"/>
  <c r="C21"/>
  <c r="B21"/>
  <c r="A21"/>
  <c r="AX20"/>
  <c r="AV20"/>
  <c r="AR20"/>
  <c r="AK20"/>
  <c r="AI20"/>
  <c r="AH20"/>
  <c r="D20"/>
  <c r="C20"/>
  <c r="B20"/>
  <c r="A20"/>
  <c r="AX19"/>
  <c r="AV19"/>
  <c r="AR19"/>
  <c r="AK19"/>
  <c r="AI19"/>
  <c r="AH19"/>
  <c r="D19"/>
  <c r="C19"/>
  <c r="B19"/>
  <c r="A19"/>
  <c r="AX18"/>
  <c r="AV18"/>
  <c r="AR18"/>
  <c r="AK18"/>
  <c r="AI18"/>
  <c r="AH18"/>
  <c r="D18"/>
  <c r="C18"/>
  <c r="B18"/>
  <c r="A18"/>
  <c r="AX17"/>
  <c r="AV17"/>
  <c r="AR17"/>
  <c r="AK17"/>
  <c r="AI17"/>
  <c r="AH17"/>
  <c r="D17"/>
  <c r="C17"/>
  <c r="B17"/>
  <c r="A17"/>
  <c r="AX16"/>
  <c r="AV16"/>
  <c r="AR16"/>
  <c r="AK16"/>
  <c r="AI16"/>
  <c r="AH16"/>
  <c r="D16"/>
  <c r="C16"/>
  <c r="B16"/>
  <c r="A16"/>
  <c r="AR15"/>
  <c r="AK15"/>
  <c r="AH15"/>
  <c r="D15"/>
  <c r="C15"/>
  <c r="B15"/>
  <c r="A15"/>
  <c r="AX14"/>
  <c r="AV14"/>
  <c r="AR14"/>
  <c r="AK14"/>
  <c r="AI14"/>
  <c r="AH14"/>
  <c r="D14"/>
  <c r="C14"/>
  <c r="B14"/>
  <c r="A14"/>
  <c r="AX13"/>
  <c r="AV13"/>
  <c r="AR13"/>
  <c r="AK13"/>
  <c r="AI13"/>
  <c r="AH13"/>
  <c r="D13"/>
  <c r="C13"/>
  <c r="B13"/>
  <c r="A13"/>
  <c r="AX12"/>
  <c r="AV12"/>
  <c r="AR12"/>
  <c r="AK12"/>
  <c r="AI12"/>
  <c r="AH12"/>
  <c r="D12"/>
  <c r="C12"/>
  <c r="B12"/>
  <c r="A12"/>
  <c r="AX11"/>
  <c r="AV11"/>
  <c r="AR11"/>
  <c r="AK11"/>
  <c r="AI11"/>
  <c r="AH11"/>
  <c r="D11"/>
  <c r="C11"/>
  <c r="B11"/>
  <c r="A11"/>
  <c r="AX10"/>
  <c r="AV10"/>
  <c r="AR10"/>
  <c r="AK10"/>
  <c r="AI10"/>
  <c r="AH10"/>
  <c r="D10"/>
  <c r="C10"/>
  <c r="B10"/>
  <c r="A10"/>
  <c r="AR9"/>
  <c r="AK9"/>
  <c r="AH9"/>
  <c r="D9"/>
  <c r="C9"/>
  <c r="B9"/>
  <c r="A9"/>
  <c r="AR8"/>
  <c r="AK8"/>
  <c r="AH8"/>
  <c r="D8"/>
  <c r="C8"/>
  <c r="B8"/>
  <c r="A8"/>
  <c r="AR7"/>
  <c r="AK7"/>
  <c r="AI7"/>
  <c r="D7"/>
  <c r="C7"/>
  <c r="B7"/>
  <c r="A7"/>
  <c r="AX35" i="19"/>
  <c r="AV35"/>
  <c r="AR35"/>
  <c r="AP35"/>
  <c r="AO35"/>
  <c r="AK35"/>
  <c r="AH35"/>
  <c r="D35"/>
  <c r="C35"/>
  <c r="B35"/>
  <c r="A35"/>
  <c r="AX34"/>
  <c r="AV34"/>
  <c r="AR34"/>
  <c r="AP34"/>
  <c r="AO34"/>
  <c r="AK34"/>
  <c r="AI34"/>
  <c r="AH34"/>
  <c r="D34"/>
  <c r="C34"/>
  <c r="B34"/>
  <c r="A34"/>
  <c r="AX33"/>
  <c r="AV33"/>
  <c r="AR33"/>
  <c r="AP33"/>
  <c r="AO33"/>
  <c r="AK33"/>
  <c r="AI33"/>
  <c r="AH33"/>
  <c r="D33"/>
  <c r="C33"/>
  <c r="B33"/>
  <c r="A33"/>
  <c r="AX32"/>
  <c r="AV32"/>
  <c r="AR32"/>
  <c r="AK32"/>
  <c r="AI32"/>
  <c r="AH32"/>
  <c r="D32"/>
  <c r="C32"/>
  <c r="B32"/>
  <c r="A32"/>
  <c r="AX31"/>
  <c r="AV31"/>
  <c r="AR31"/>
  <c r="AK31"/>
  <c r="AI31"/>
  <c r="AH31"/>
  <c r="D31"/>
  <c r="C31"/>
  <c r="B31"/>
  <c r="A31"/>
  <c r="AX30"/>
  <c r="AV30"/>
  <c r="AR30"/>
  <c r="AK30"/>
  <c r="AI30"/>
  <c r="AH30"/>
  <c r="D30"/>
  <c r="C30"/>
  <c r="B30"/>
  <c r="A30"/>
  <c r="AX29"/>
  <c r="AV29"/>
  <c r="AR29"/>
  <c r="AK29"/>
  <c r="AI29"/>
  <c r="AH29"/>
  <c r="D29"/>
  <c r="C29"/>
  <c r="B29"/>
  <c r="A29"/>
  <c r="AX28"/>
  <c r="AV28"/>
  <c r="AR28"/>
  <c r="AK28"/>
  <c r="AI28"/>
  <c r="AH28"/>
  <c r="D28"/>
  <c r="C28"/>
  <c r="B28"/>
  <c r="A28"/>
  <c r="AX27"/>
  <c r="AV27"/>
  <c r="AR27"/>
  <c r="AK27"/>
  <c r="AI27"/>
  <c r="AH27"/>
  <c r="D27"/>
  <c r="C27"/>
  <c r="B27"/>
  <c r="A27"/>
  <c r="AX26"/>
  <c r="AV26"/>
  <c r="AR26"/>
  <c r="AK26"/>
  <c r="AI26"/>
  <c r="AH26"/>
  <c r="D26"/>
  <c r="C26"/>
  <c r="B26"/>
  <c r="A26"/>
  <c r="AX25"/>
  <c r="AV25"/>
  <c r="AR25"/>
  <c r="AK25"/>
  <c r="AI25"/>
  <c r="AH25"/>
  <c r="D25"/>
  <c r="C25"/>
  <c r="B25"/>
  <c r="A25"/>
  <c r="AX24"/>
  <c r="AV24"/>
  <c r="AR24"/>
  <c r="AK24"/>
  <c r="AI24"/>
  <c r="AH24"/>
  <c r="D24"/>
  <c r="C24"/>
  <c r="B24"/>
  <c r="A24"/>
  <c r="AX23"/>
  <c r="AV23"/>
  <c r="AR23"/>
  <c r="AK23"/>
  <c r="AI23"/>
  <c r="AH23"/>
  <c r="D23"/>
  <c r="C23"/>
  <c r="B23"/>
  <c r="A23"/>
  <c r="AX22"/>
  <c r="AV22"/>
  <c r="AR22"/>
  <c r="AK22"/>
  <c r="AI22"/>
  <c r="AH22"/>
  <c r="D22"/>
  <c r="C22"/>
  <c r="B22"/>
  <c r="A22"/>
  <c r="AX21"/>
  <c r="AV21"/>
  <c r="AR21"/>
  <c r="AK21"/>
  <c r="AI21"/>
  <c r="AH21"/>
  <c r="D21"/>
  <c r="C21"/>
  <c r="B21"/>
  <c r="A21"/>
  <c r="AX20"/>
  <c r="AV20"/>
  <c r="AR20"/>
  <c r="AK20"/>
  <c r="AI20"/>
  <c r="AH20"/>
  <c r="D20"/>
  <c r="C20"/>
  <c r="B20"/>
  <c r="A20"/>
  <c r="AX19"/>
  <c r="AV19"/>
  <c r="AR19"/>
  <c r="AK19"/>
  <c r="AI19"/>
  <c r="AH19"/>
  <c r="D19"/>
  <c r="C19"/>
  <c r="B19"/>
  <c r="A19"/>
  <c r="AX18"/>
  <c r="AV18"/>
  <c r="AR18"/>
  <c r="AK18"/>
  <c r="AI18"/>
  <c r="AH18"/>
  <c r="D18"/>
  <c r="C18"/>
  <c r="B18"/>
  <c r="A18"/>
  <c r="AX17"/>
  <c r="AV17"/>
  <c r="AR17"/>
  <c r="AK17"/>
  <c r="AI17"/>
  <c r="AH17"/>
  <c r="D17"/>
  <c r="C17"/>
  <c r="B17"/>
  <c r="A17"/>
  <c r="AX16"/>
  <c r="AV16"/>
  <c r="AR16"/>
  <c r="AK16"/>
  <c r="AI16"/>
  <c r="AH16"/>
  <c r="D16"/>
  <c r="C16"/>
  <c r="B16"/>
  <c r="A16"/>
  <c r="AR15"/>
  <c r="AK15"/>
  <c r="AH15"/>
  <c r="D15"/>
  <c r="C15"/>
  <c r="B15"/>
  <c r="A15"/>
  <c r="AX14"/>
  <c r="AV14"/>
  <c r="AR14"/>
  <c r="AK14"/>
  <c r="AI14"/>
  <c r="AH14"/>
  <c r="D14"/>
  <c r="C14"/>
  <c r="B14"/>
  <c r="A14"/>
  <c r="AX13"/>
  <c r="AV13"/>
  <c r="AR13"/>
  <c r="AK13"/>
  <c r="AI13"/>
  <c r="AH13"/>
  <c r="D13"/>
  <c r="C13"/>
  <c r="B13"/>
  <c r="A13"/>
  <c r="AX12"/>
  <c r="AV12"/>
  <c r="AR12"/>
  <c r="AK12"/>
  <c r="AI12"/>
  <c r="AH12"/>
  <c r="D12"/>
  <c r="C12"/>
  <c r="B12"/>
  <c r="A12"/>
  <c r="AX11"/>
  <c r="AV11"/>
  <c r="AR11"/>
  <c r="AK11"/>
  <c r="AI11"/>
  <c r="AH11"/>
  <c r="D11"/>
  <c r="C11"/>
  <c r="B11"/>
  <c r="A11"/>
  <c r="AX10"/>
  <c r="AV10"/>
  <c r="AR10"/>
  <c r="AK10"/>
  <c r="AI10"/>
  <c r="AH10"/>
  <c r="D10"/>
  <c r="C10"/>
  <c r="B10"/>
  <c r="A10"/>
  <c r="AR9"/>
  <c r="AK9"/>
  <c r="AH9"/>
  <c r="D9"/>
  <c r="C9"/>
  <c r="B9"/>
  <c r="A9"/>
  <c r="AR8"/>
  <c r="AK8"/>
  <c r="AH8"/>
  <c r="D8"/>
  <c r="C8"/>
  <c r="B8"/>
  <c r="A8"/>
  <c r="AR7"/>
  <c r="AK7"/>
  <c r="AI7"/>
  <c r="D7"/>
  <c r="C7"/>
  <c r="B7"/>
  <c r="A7"/>
  <c r="AX35" i="20"/>
  <c r="AV35"/>
  <c r="AR35"/>
  <c r="AP35"/>
  <c r="AK35"/>
  <c r="AI35"/>
  <c r="AH35"/>
  <c r="D35"/>
  <c r="C35"/>
  <c r="B35"/>
  <c r="A35"/>
  <c r="AX34"/>
  <c r="AV34"/>
  <c r="AR34"/>
  <c r="AP34"/>
  <c r="AK34"/>
  <c r="AI34"/>
  <c r="AH34"/>
  <c r="D34"/>
  <c r="C34"/>
  <c r="B34"/>
  <c r="A34"/>
  <c r="AX33"/>
  <c r="AV33"/>
  <c r="AR33"/>
  <c r="AP33"/>
  <c r="AK33"/>
  <c r="AI33"/>
  <c r="AH33"/>
  <c r="D33"/>
  <c r="C33"/>
  <c r="B33"/>
  <c r="A33"/>
  <c r="AX32"/>
  <c r="AV32"/>
  <c r="AR32"/>
  <c r="AP32"/>
  <c r="AO32"/>
  <c r="AK32"/>
  <c r="AI32"/>
  <c r="AH32"/>
  <c r="D32"/>
  <c r="C32"/>
  <c r="B32"/>
  <c r="A32"/>
  <c r="AX31"/>
  <c r="AV31"/>
  <c r="AR31"/>
  <c r="AP31"/>
  <c r="AO31"/>
  <c r="AK31"/>
  <c r="AI31"/>
  <c r="AH31"/>
  <c r="D31"/>
  <c r="C31"/>
  <c r="B31"/>
  <c r="A31"/>
  <c r="AX30"/>
  <c r="AV30"/>
  <c r="AR30"/>
  <c r="AP30"/>
  <c r="AO30"/>
  <c r="AK30"/>
  <c r="AI30"/>
  <c r="AH30"/>
  <c r="D30"/>
  <c r="C30"/>
  <c r="B30"/>
  <c r="A30"/>
  <c r="AX29"/>
  <c r="AV29"/>
  <c r="AR29"/>
  <c r="AP29"/>
  <c r="AO29"/>
  <c r="AK29"/>
  <c r="AI29"/>
  <c r="AH29"/>
  <c r="D29"/>
  <c r="C29"/>
  <c r="B29"/>
  <c r="A29"/>
  <c r="AX28"/>
  <c r="AV28"/>
  <c r="AR28"/>
  <c r="AP28"/>
  <c r="AO28"/>
  <c r="AK28"/>
  <c r="AI28"/>
  <c r="AH28"/>
  <c r="D28"/>
  <c r="C28"/>
  <c r="B28"/>
  <c r="A28"/>
  <c r="AX27"/>
  <c r="AV27"/>
  <c r="AR27"/>
  <c r="AP27"/>
  <c r="AO27"/>
  <c r="AK27"/>
  <c r="AI27"/>
  <c r="AH27"/>
  <c r="D27"/>
  <c r="C27"/>
  <c r="B27"/>
  <c r="A27"/>
  <c r="AX26"/>
  <c r="AV26"/>
  <c r="AR26"/>
  <c r="AP26"/>
  <c r="AO26"/>
  <c r="AK26"/>
  <c r="AI26"/>
  <c r="AH26"/>
  <c r="D26"/>
  <c r="C26"/>
  <c r="B26"/>
  <c r="A26"/>
  <c r="AX25"/>
  <c r="AV25"/>
  <c r="AR25"/>
  <c r="AP25"/>
  <c r="AO25"/>
  <c r="AK25"/>
  <c r="AI25"/>
  <c r="AH25"/>
  <c r="D25"/>
  <c r="C25"/>
  <c r="B25"/>
  <c r="A25"/>
  <c r="AX24"/>
  <c r="AV24"/>
  <c r="AR24"/>
  <c r="AP24"/>
  <c r="AO24"/>
  <c r="AK24"/>
  <c r="AI24"/>
  <c r="AH24"/>
  <c r="D24"/>
  <c r="C24"/>
  <c r="B24"/>
  <c r="A24"/>
  <c r="AX23"/>
  <c r="AV23"/>
  <c r="AR23"/>
  <c r="AP23"/>
  <c r="AO23"/>
  <c r="AK23"/>
  <c r="AI23"/>
  <c r="AH23"/>
  <c r="D23"/>
  <c r="C23"/>
  <c r="B23"/>
  <c r="A23"/>
  <c r="AX22"/>
  <c r="AV22"/>
  <c r="AR22"/>
  <c r="AP22"/>
  <c r="AO22"/>
  <c r="AK22"/>
  <c r="AI22"/>
  <c r="AH22"/>
  <c r="D22"/>
  <c r="C22"/>
  <c r="B22"/>
  <c r="A22"/>
  <c r="AX21"/>
  <c r="AV21"/>
  <c r="AR21"/>
  <c r="AP21"/>
  <c r="AO21"/>
  <c r="AK21"/>
  <c r="AI21"/>
  <c r="AH21"/>
  <c r="D21"/>
  <c r="C21"/>
  <c r="B21"/>
  <c r="A21"/>
  <c r="AX20"/>
  <c r="AV20"/>
  <c r="AR20"/>
  <c r="AP20"/>
  <c r="AO20"/>
  <c r="AK20"/>
  <c r="AI20"/>
  <c r="AH20"/>
  <c r="D20"/>
  <c r="C20"/>
  <c r="B20"/>
  <c r="A20"/>
  <c r="AX19"/>
  <c r="AV19"/>
  <c r="AR19"/>
  <c r="AP19"/>
  <c r="AO19"/>
  <c r="AK19"/>
  <c r="AI19"/>
  <c r="AH19"/>
  <c r="D19"/>
  <c r="C19"/>
  <c r="B19"/>
  <c r="A19"/>
  <c r="AX18"/>
  <c r="AV18"/>
  <c r="AR18"/>
  <c r="AP18"/>
  <c r="AO18"/>
  <c r="AK18"/>
  <c r="AI18"/>
  <c r="AH18"/>
  <c r="D18"/>
  <c r="C18"/>
  <c r="B18"/>
  <c r="A18"/>
  <c r="AX17"/>
  <c r="AV17"/>
  <c r="AR17"/>
  <c r="AP17"/>
  <c r="AO17"/>
  <c r="AK17"/>
  <c r="AI17"/>
  <c r="AH17"/>
  <c r="D17"/>
  <c r="C17"/>
  <c r="B17"/>
  <c r="A17"/>
  <c r="AX16"/>
  <c r="AV16"/>
  <c r="AR16"/>
  <c r="AP16"/>
  <c r="AO16"/>
  <c r="AK16"/>
  <c r="AI16"/>
  <c r="AH16"/>
  <c r="D16"/>
  <c r="C16"/>
  <c r="B16"/>
  <c r="A16"/>
  <c r="AX15"/>
  <c r="AV15"/>
  <c r="AR15"/>
  <c r="AP15"/>
  <c r="AO15"/>
  <c r="AK15"/>
  <c r="AH15"/>
  <c r="D15"/>
  <c r="C15"/>
  <c r="B15"/>
  <c r="A15"/>
  <c r="AX14"/>
  <c r="AV14"/>
  <c r="AR14"/>
  <c r="AP14"/>
  <c r="AO14"/>
  <c r="AK14"/>
  <c r="AI14"/>
  <c r="AH14"/>
  <c r="D14"/>
  <c r="C14"/>
  <c r="B14"/>
  <c r="A14"/>
  <c r="AX13"/>
  <c r="AV13"/>
  <c r="AR13"/>
  <c r="AP13"/>
  <c r="AO13"/>
  <c r="AK13"/>
  <c r="AI13"/>
  <c r="AH13"/>
  <c r="D13"/>
  <c r="C13"/>
  <c r="B13"/>
  <c r="A13"/>
  <c r="AX12"/>
  <c r="AV12"/>
  <c r="AR12"/>
  <c r="AP12"/>
  <c r="AO12"/>
  <c r="AK12"/>
  <c r="AI12"/>
  <c r="AH12"/>
  <c r="D12"/>
  <c r="C12"/>
  <c r="B12"/>
  <c r="A12"/>
  <c r="AX11"/>
  <c r="AV11"/>
  <c r="AR11"/>
  <c r="AP11"/>
  <c r="AO11"/>
  <c r="AK11"/>
  <c r="AI11"/>
  <c r="AH11"/>
  <c r="D11"/>
  <c r="C11"/>
  <c r="B11"/>
  <c r="A11"/>
  <c r="AX10"/>
  <c r="AV10"/>
  <c r="AR10"/>
  <c r="AP10"/>
  <c r="AO10"/>
  <c r="AK10"/>
  <c r="AI10"/>
  <c r="AH10"/>
  <c r="D10"/>
  <c r="C10"/>
  <c r="B10"/>
  <c r="A10"/>
  <c r="AX9"/>
  <c r="AV9"/>
  <c r="AR9"/>
  <c r="AP9"/>
  <c r="AO9"/>
  <c r="AK9"/>
  <c r="AI9"/>
  <c r="AH9"/>
  <c r="D9"/>
  <c r="C9"/>
  <c r="B9"/>
  <c r="A9"/>
  <c r="AX8"/>
  <c r="AV8"/>
  <c r="AR8"/>
  <c r="AP8"/>
  <c r="AO8"/>
  <c r="AK8"/>
  <c r="AI8"/>
  <c r="AH8"/>
  <c r="D8"/>
  <c r="C8"/>
  <c r="B8"/>
  <c r="A8"/>
  <c r="AX7"/>
  <c r="AV7"/>
  <c r="AR7"/>
  <c r="AP7"/>
  <c r="AO7"/>
  <c r="AK7"/>
  <c r="AI7"/>
  <c r="AH7"/>
  <c r="D7"/>
  <c r="C7"/>
  <c r="B7"/>
  <c r="A7"/>
  <c r="AX35" i="21"/>
  <c r="AV35"/>
  <c r="AR35"/>
  <c r="AP35"/>
  <c r="AO35"/>
  <c r="AK35"/>
  <c r="AH35"/>
  <c r="D35"/>
  <c r="C35"/>
  <c r="B35"/>
  <c r="A35"/>
  <c r="AX34"/>
  <c r="AV34"/>
  <c r="AR34"/>
  <c r="AP34"/>
  <c r="AO34"/>
  <c r="AK34"/>
  <c r="AI34"/>
  <c r="AH34"/>
  <c r="D34"/>
  <c r="C34"/>
  <c r="B34"/>
  <c r="A34"/>
  <c r="AX33"/>
  <c r="AV33"/>
  <c r="AR33"/>
  <c r="AP33"/>
  <c r="AO33"/>
  <c r="AK33"/>
  <c r="AI33"/>
  <c r="AH33"/>
  <c r="D33"/>
  <c r="C33"/>
  <c r="B33"/>
  <c r="A33"/>
  <c r="AX32"/>
  <c r="AV32"/>
  <c r="AR32"/>
  <c r="AK32"/>
  <c r="AI32"/>
  <c r="AH32"/>
  <c r="D32"/>
  <c r="C32"/>
  <c r="B32"/>
  <c r="A32"/>
  <c r="AX31"/>
  <c r="AV31"/>
  <c r="AR31"/>
  <c r="AK31"/>
  <c r="AI31"/>
  <c r="AH31"/>
  <c r="D31"/>
  <c r="C31"/>
  <c r="B31"/>
  <c r="A31"/>
  <c r="AX30"/>
  <c r="AV30"/>
  <c r="AR30"/>
  <c r="AK30"/>
  <c r="AI30"/>
  <c r="AH30"/>
  <c r="D30"/>
  <c r="C30"/>
  <c r="B30"/>
  <c r="A30"/>
  <c r="AX29"/>
  <c r="AV29"/>
  <c r="AR29"/>
  <c r="AK29"/>
  <c r="AI29"/>
  <c r="AH29"/>
  <c r="D29"/>
  <c r="C29"/>
  <c r="B29"/>
  <c r="A29"/>
  <c r="AX28"/>
  <c r="AV28"/>
  <c r="AR28"/>
  <c r="AK28"/>
  <c r="AI28"/>
  <c r="AH28"/>
  <c r="D28"/>
  <c r="C28"/>
  <c r="B28"/>
  <c r="A28"/>
  <c r="AX27"/>
  <c r="AV27"/>
  <c r="AR27"/>
  <c r="AK27"/>
  <c r="AI27"/>
  <c r="AH27"/>
  <c r="D27"/>
  <c r="C27"/>
  <c r="B27"/>
  <c r="A27"/>
  <c r="AX26"/>
  <c r="AV26"/>
  <c r="AR26"/>
  <c r="AK26"/>
  <c r="AI26"/>
  <c r="AH26"/>
  <c r="D26"/>
  <c r="C26"/>
  <c r="B26"/>
  <c r="A26"/>
  <c r="AX25"/>
  <c r="AV25"/>
  <c r="AR25"/>
  <c r="AK25"/>
  <c r="AI25"/>
  <c r="AH25"/>
  <c r="D25"/>
  <c r="C25"/>
  <c r="B25"/>
  <c r="A25"/>
  <c r="AX24"/>
  <c r="AV24"/>
  <c r="AR24"/>
  <c r="AK24"/>
  <c r="AI24"/>
  <c r="AH24"/>
  <c r="D24"/>
  <c r="C24"/>
  <c r="B24"/>
  <c r="A24"/>
  <c r="AX23"/>
  <c r="AV23"/>
  <c r="AR23"/>
  <c r="AK23"/>
  <c r="AI23"/>
  <c r="AH23"/>
  <c r="D23"/>
  <c r="C23"/>
  <c r="B23"/>
  <c r="A23"/>
  <c r="AX22"/>
  <c r="AV22"/>
  <c r="AR22"/>
  <c r="AK22"/>
  <c r="AI22"/>
  <c r="AH22"/>
  <c r="D22"/>
  <c r="C22"/>
  <c r="B22"/>
  <c r="A22"/>
  <c r="AX21"/>
  <c r="AV21"/>
  <c r="AR21"/>
  <c r="AK21"/>
  <c r="AI21"/>
  <c r="AH21"/>
  <c r="D21"/>
  <c r="C21"/>
  <c r="B21"/>
  <c r="A21"/>
  <c r="AX20"/>
  <c r="AV20"/>
  <c r="AR20"/>
  <c r="AK20"/>
  <c r="AI20"/>
  <c r="AH20"/>
  <c r="D20"/>
  <c r="C20"/>
  <c r="B20"/>
  <c r="A20"/>
  <c r="AX19"/>
  <c r="AV19"/>
  <c r="AR19"/>
  <c r="AK19"/>
  <c r="AI19"/>
  <c r="AH19"/>
  <c r="D19"/>
  <c r="C19"/>
  <c r="B19"/>
  <c r="A19"/>
  <c r="AX18"/>
  <c r="AV18"/>
  <c r="AR18"/>
  <c r="AK18"/>
  <c r="AI18"/>
  <c r="AH18"/>
  <c r="D18"/>
  <c r="C18"/>
  <c r="B18"/>
  <c r="A18"/>
  <c r="AX17"/>
  <c r="AV17"/>
  <c r="AR17"/>
  <c r="AK17"/>
  <c r="AI17"/>
  <c r="AH17"/>
  <c r="D17"/>
  <c r="C17"/>
  <c r="B17"/>
  <c r="A17"/>
  <c r="AX16"/>
  <c r="AV16"/>
  <c r="AR16"/>
  <c r="AK16"/>
  <c r="AI16"/>
  <c r="AH16"/>
  <c r="D16"/>
  <c r="C16"/>
  <c r="B16"/>
  <c r="A16"/>
  <c r="AR15"/>
  <c r="AK15"/>
  <c r="AH15"/>
  <c r="D15"/>
  <c r="C15"/>
  <c r="B15"/>
  <c r="A15"/>
  <c r="AX14"/>
  <c r="AV14"/>
  <c r="AR14"/>
  <c r="AK14"/>
  <c r="AI14"/>
  <c r="AH14"/>
  <c r="D14"/>
  <c r="C14"/>
  <c r="B14"/>
  <c r="A14"/>
  <c r="AX13"/>
  <c r="AV13"/>
  <c r="AR13"/>
  <c r="AK13"/>
  <c r="AI13"/>
  <c r="AH13"/>
  <c r="D13"/>
  <c r="C13"/>
  <c r="B13"/>
  <c r="A13"/>
  <c r="AX12"/>
  <c r="AV12"/>
  <c r="AR12"/>
  <c r="AK12"/>
  <c r="AI12"/>
  <c r="AH12"/>
  <c r="D12"/>
  <c r="C12"/>
  <c r="B12"/>
  <c r="A12"/>
  <c r="AX11"/>
  <c r="AV11"/>
  <c r="AR11"/>
  <c r="AK11"/>
  <c r="AI11"/>
  <c r="AH11"/>
  <c r="D11"/>
  <c r="C11"/>
  <c r="B11"/>
  <c r="A11"/>
  <c r="AX10"/>
  <c r="AV10"/>
  <c r="AR10"/>
  <c r="AK10"/>
  <c r="AI10"/>
  <c r="AH10"/>
  <c r="D10"/>
  <c r="C10"/>
  <c r="B10"/>
  <c r="A10"/>
  <c r="AR9"/>
  <c r="AK9"/>
  <c r="AH9"/>
  <c r="D9"/>
  <c r="C9"/>
  <c r="B9"/>
  <c r="A9"/>
  <c r="AR8"/>
  <c r="AK8"/>
  <c r="AH8"/>
  <c r="D8"/>
  <c r="C8"/>
  <c r="B8"/>
  <c r="A8"/>
  <c r="AR7"/>
  <c r="AK7"/>
  <c r="AI7"/>
  <c r="D7"/>
  <c r="C7"/>
  <c r="B7"/>
  <c r="A7"/>
  <c r="AX35" i="22"/>
  <c r="AV35"/>
  <c r="AR35"/>
  <c r="AP35"/>
  <c r="AO35"/>
  <c r="AK35"/>
  <c r="AH35"/>
  <c r="D35"/>
  <c r="C35"/>
  <c r="B35"/>
  <c r="A35"/>
  <c r="AX34"/>
  <c r="AV34"/>
  <c r="AR34"/>
  <c r="AP34"/>
  <c r="AO34"/>
  <c r="AK34"/>
  <c r="AI34"/>
  <c r="AH34"/>
  <c r="D34"/>
  <c r="C34"/>
  <c r="B34"/>
  <c r="A34"/>
  <c r="AX33"/>
  <c r="AV33"/>
  <c r="AR33"/>
  <c r="AP33"/>
  <c r="AO33"/>
  <c r="AK33"/>
  <c r="AI33"/>
  <c r="AH33"/>
  <c r="D33"/>
  <c r="C33"/>
  <c r="B33"/>
  <c r="A33"/>
  <c r="AX32"/>
  <c r="AV32"/>
  <c r="AR32"/>
  <c r="AK32"/>
  <c r="AI32"/>
  <c r="AH32"/>
  <c r="D32"/>
  <c r="C32"/>
  <c r="B32"/>
  <c r="A32"/>
  <c r="AX31"/>
  <c r="AV31"/>
  <c r="AR31"/>
  <c r="AK31"/>
  <c r="AI31"/>
  <c r="AH31"/>
  <c r="D31"/>
  <c r="C31"/>
  <c r="B31"/>
  <c r="A31"/>
  <c r="AX30"/>
  <c r="AV30"/>
  <c r="AR30"/>
  <c r="AK30"/>
  <c r="AI30"/>
  <c r="AH30"/>
  <c r="D30"/>
  <c r="C30"/>
  <c r="B30"/>
  <c r="A30"/>
  <c r="AX29"/>
  <c r="AV29"/>
  <c r="AR29"/>
  <c r="AK29"/>
  <c r="AI29"/>
  <c r="AH29"/>
  <c r="D29"/>
  <c r="C29"/>
  <c r="B29"/>
  <c r="A29"/>
  <c r="AX28"/>
  <c r="AV28"/>
  <c r="AR28"/>
  <c r="AK28"/>
  <c r="AI28"/>
  <c r="AH28"/>
  <c r="D28"/>
  <c r="C28"/>
  <c r="B28"/>
  <c r="A28"/>
  <c r="AX27"/>
  <c r="AV27"/>
  <c r="AR27"/>
  <c r="AK27"/>
  <c r="AI27"/>
  <c r="AH27"/>
  <c r="D27"/>
  <c r="C27"/>
  <c r="B27"/>
  <c r="A27"/>
  <c r="AX26"/>
  <c r="AV26"/>
  <c r="AR26"/>
  <c r="AK26"/>
  <c r="AI26"/>
  <c r="AH26"/>
  <c r="D26"/>
  <c r="C26"/>
  <c r="B26"/>
  <c r="A26"/>
  <c r="AX25"/>
  <c r="AV25"/>
  <c r="AR25"/>
  <c r="AK25"/>
  <c r="AI25"/>
  <c r="AH25"/>
  <c r="D25"/>
  <c r="C25"/>
  <c r="B25"/>
  <c r="A25"/>
  <c r="AX24"/>
  <c r="AV24"/>
  <c r="AR24"/>
  <c r="AK24"/>
  <c r="AI24"/>
  <c r="AH24"/>
  <c r="D24"/>
  <c r="C24"/>
  <c r="B24"/>
  <c r="A24"/>
  <c r="AX23"/>
  <c r="AV23"/>
  <c r="AR23"/>
  <c r="AK23"/>
  <c r="AI23"/>
  <c r="AH23"/>
  <c r="D23"/>
  <c r="C23"/>
  <c r="B23"/>
  <c r="A23"/>
  <c r="AX22"/>
  <c r="AV22"/>
  <c r="AR22"/>
  <c r="AK22"/>
  <c r="AI22"/>
  <c r="AH22"/>
  <c r="D22"/>
  <c r="C22"/>
  <c r="B22"/>
  <c r="A22"/>
  <c r="AX21"/>
  <c r="AV21"/>
  <c r="AR21"/>
  <c r="AK21"/>
  <c r="AI21"/>
  <c r="AH21"/>
  <c r="D21"/>
  <c r="C21"/>
  <c r="B21"/>
  <c r="A21"/>
  <c r="AX20"/>
  <c r="AV20"/>
  <c r="AR20"/>
  <c r="AK20"/>
  <c r="AI20"/>
  <c r="AH20"/>
  <c r="D20"/>
  <c r="C20"/>
  <c r="B20"/>
  <c r="A20"/>
  <c r="AX19"/>
  <c r="AV19"/>
  <c r="AR19"/>
  <c r="AK19"/>
  <c r="AI19"/>
  <c r="AH19"/>
  <c r="D19"/>
  <c r="C19"/>
  <c r="B19"/>
  <c r="A19"/>
  <c r="AX18"/>
  <c r="AV18"/>
  <c r="AR18"/>
  <c r="AK18"/>
  <c r="AI18"/>
  <c r="AH18"/>
  <c r="D18"/>
  <c r="C18"/>
  <c r="B18"/>
  <c r="A18"/>
  <c r="AX17"/>
  <c r="AV17"/>
  <c r="AR17"/>
  <c r="AK17"/>
  <c r="AI17"/>
  <c r="AH17"/>
  <c r="D17"/>
  <c r="C17"/>
  <c r="B17"/>
  <c r="A17"/>
  <c r="AX16"/>
  <c r="AV16"/>
  <c r="AR16"/>
  <c r="AK16"/>
  <c r="AI16"/>
  <c r="AH16"/>
  <c r="D16"/>
  <c r="C16"/>
  <c r="B16"/>
  <c r="A16"/>
  <c r="AV15"/>
  <c r="AR15"/>
  <c r="AK15"/>
  <c r="AH15"/>
  <c r="D15"/>
  <c r="C15"/>
  <c r="B15"/>
  <c r="A15"/>
  <c r="AX14"/>
  <c r="AV14"/>
  <c r="AR14"/>
  <c r="AK14"/>
  <c r="AI14"/>
  <c r="AH14"/>
  <c r="D14"/>
  <c r="C14"/>
  <c r="B14"/>
  <c r="A14"/>
  <c r="AX13"/>
  <c r="AV13"/>
  <c r="AR13"/>
  <c r="AK13"/>
  <c r="AI13"/>
  <c r="AH13"/>
  <c r="D13"/>
  <c r="C13"/>
  <c r="B13"/>
  <c r="A13"/>
  <c r="AX12"/>
  <c r="AV12"/>
  <c r="AR12"/>
  <c r="AK12"/>
  <c r="AI12"/>
  <c r="AH12"/>
  <c r="D12"/>
  <c r="C12"/>
  <c r="B12"/>
  <c r="A12"/>
  <c r="AX11"/>
  <c r="AV11"/>
  <c r="AR11"/>
  <c r="AK11"/>
  <c r="AI11"/>
  <c r="AH11"/>
  <c r="D11"/>
  <c r="C11"/>
  <c r="B11"/>
  <c r="A11"/>
  <c r="AX10"/>
  <c r="AV10"/>
  <c r="AR10"/>
  <c r="AK10"/>
  <c r="AI10"/>
  <c r="AH10"/>
  <c r="D10"/>
  <c r="C10"/>
  <c r="B10"/>
  <c r="A10"/>
  <c r="AR9"/>
  <c r="AK9"/>
  <c r="AH9"/>
  <c r="D9"/>
  <c r="C9"/>
  <c r="B9"/>
  <c r="A9"/>
  <c r="AX8"/>
  <c r="AR8"/>
  <c r="AK8"/>
  <c r="AH8"/>
  <c r="D8"/>
  <c r="C8"/>
  <c r="B8"/>
  <c r="A8"/>
  <c r="AR7"/>
  <c r="AK7"/>
  <c r="AI7"/>
  <c r="D7"/>
  <c r="C7"/>
  <c r="B7"/>
  <c r="A7"/>
  <c r="AX35" i="16"/>
  <c r="AV35"/>
  <c r="AR35"/>
  <c r="AP35"/>
  <c r="AO35"/>
  <c r="AK35"/>
  <c r="AI35"/>
  <c r="AH35"/>
  <c r="D35"/>
  <c r="C35"/>
  <c r="B35"/>
  <c r="A35"/>
  <c r="AX34"/>
  <c r="AV34"/>
  <c r="AR34"/>
  <c r="AP34"/>
  <c r="AO34"/>
  <c r="AK34"/>
  <c r="AI34"/>
  <c r="AH34"/>
  <c r="D34"/>
  <c r="C34"/>
  <c r="B34"/>
  <c r="A34"/>
  <c r="AX33"/>
  <c r="AV33"/>
  <c r="AR33"/>
  <c r="AP33"/>
  <c r="AO33"/>
  <c r="AK33"/>
  <c r="AI33"/>
  <c r="AH33"/>
  <c r="D33"/>
  <c r="C33"/>
  <c r="B33"/>
  <c r="A33"/>
  <c r="AX32"/>
  <c r="AV32"/>
  <c r="AR32"/>
  <c r="AK32"/>
  <c r="AI32"/>
  <c r="AH32"/>
  <c r="D32"/>
  <c r="C32"/>
  <c r="B32"/>
  <c r="A32"/>
  <c r="AX31"/>
  <c r="AV31"/>
  <c r="AR31"/>
  <c r="AK31"/>
  <c r="AI31"/>
  <c r="AH31"/>
  <c r="D31"/>
  <c r="C31"/>
  <c r="B31"/>
  <c r="A31"/>
  <c r="AX30"/>
  <c r="AV30"/>
  <c r="AR30"/>
  <c r="AK30"/>
  <c r="AI30"/>
  <c r="AH30"/>
  <c r="D30"/>
  <c r="C30"/>
  <c r="B30"/>
  <c r="A30"/>
  <c r="AX29"/>
  <c r="AV29"/>
  <c r="AR29"/>
  <c r="AK29"/>
  <c r="AI29"/>
  <c r="AH29"/>
  <c r="D29"/>
  <c r="C29"/>
  <c r="B29"/>
  <c r="A29"/>
  <c r="AX28"/>
  <c r="AV28"/>
  <c r="AR28"/>
  <c r="AK28"/>
  <c r="AI28"/>
  <c r="AH28"/>
  <c r="D28"/>
  <c r="C28"/>
  <c r="B28"/>
  <c r="A28"/>
  <c r="AX27"/>
  <c r="AV27"/>
  <c r="AR27"/>
  <c r="AK27"/>
  <c r="AI27"/>
  <c r="AH27"/>
  <c r="D27"/>
  <c r="C27"/>
  <c r="B27"/>
  <c r="A27"/>
  <c r="AX26"/>
  <c r="AV26"/>
  <c r="AR26"/>
  <c r="AK26"/>
  <c r="AI26"/>
  <c r="AH26"/>
  <c r="D26"/>
  <c r="C26"/>
  <c r="B26"/>
  <c r="A26"/>
  <c r="AX25"/>
  <c r="AV25"/>
  <c r="AR25"/>
  <c r="AK25"/>
  <c r="AI25"/>
  <c r="AH25"/>
  <c r="D25"/>
  <c r="C25"/>
  <c r="B25"/>
  <c r="A25"/>
  <c r="AX24"/>
  <c r="AV24"/>
  <c r="AR24"/>
  <c r="AK24"/>
  <c r="AI24"/>
  <c r="AH24"/>
  <c r="D24"/>
  <c r="C24"/>
  <c r="B24"/>
  <c r="A24"/>
  <c r="AX23"/>
  <c r="AV23"/>
  <c r="AR23"/>
  <c r="AK23"/>
  <c r="AI23"/>
  <c r="AH23"/>
  <c r="D23"/>
  <c r="C23"/>
  <c r="B23"/>
  <c r="A23"/>
  <c r="AX22"/>
  <c r="AV22"/>
  <c r="AR22"/>
  <c r="AK22"/>
  <c r="AI22"/>
  <c r="AH22"/>
  <c r="D22"/>
  <c r="C22"/>
  <c r="B22"/>
  <c r="A22"/>
  <c r="AX21"/>
  <c r="AV21"/>
  <c r="AR21"/>
  <c r="AK21"/>
  <c r="AI21"/>
  <c r="AH21"/>
  <c r="D21"/>
  <c r="C21"/>
  <c r="B21"/>
  <c r="A21"/>
  <c r="AX20"/>
  <c r="AV20"/>
  <c r="AR20"/>
  <c r="AK20"/>
  <c r="AI20"/>
  <c r="AH20"/>
  <c r="D20"/>
  <c r="C20"/>
  <c r="B20"/>
  <c r="A20"/>
  <c r="AX19"/>
  <c r="AV19"/>
  <c r="AR19"/>
  <c r="AK19"/>
  <c r="AI19"/>
  <c r="AH19"/>
  <c r="D19"/>
  <c r="C19"/>
  <c r="B19"/>
  <c r="A19"/>
  <c r="AX18"/>
  <c r="AV18"/>
  <c r="AR18"/>
  <c r="AK18"/>
  <c r="AI18"/>
  <c r="AH18"/>
  <c r="D18"/>
  <c r="C18"/>
  <c r="B18"/>
  <c r="A18"/>
  <c r="AX17"/>
  <c r="AV17"/>
  <c r="AR17"/>
  <c r="AK17"/>
  <c r="AI17"/>
  <c r="AH17"/>
  <c r="D17"/>
  <c r="C17"/>
  <c r="B17"/>
  <c r="A17"/>
  <c r="AX16"/>
  <c r="AV16"/>
  <c r="AR16"/>
  <c r="AK16"/>
  <c r="AI16"/>
  <c r="AH16"/>
  <c r="D16"/>
  <c r="C16"/>
  <c r="B16"/>
  <c r="A16"/>
  <c r="AR15"/>
  <c r="AK15"/>
  <c r="AH15"/>
  <c r="D15"/>
  <c r="C15"/>
  <c r="B15"/>
  <c r="A15"/>
  <c r="AX14"/>
  <c r="AV14"/>
  <c r="AR14"/>
  <c r="AK14"/>
  <c r="AI14"/>
  <c r="AH14"/>
  <c r="D14"/>
  <c r="C14"/>
  <c r="B14"/>
  <c r="A14"/>
  <c r="AX13"/>
  <c r="AV13"/>
  <c r="AR13"/>
  <c r="AK13"/>
  <c r="AI13"/>
  <c r="AH13"/>
  <c r="D13"/>
  <c r="C13"/>
  <c r="B13"/>
  <c r="A13"/>
  <c r="AX12"/>
  <c r="AV12"/>
  <c r="AR12"/>
  <c r="AK12"/>
  <c r="AI12"/>
  <c r="AH12"/>
  <c r="D12"/>
  <c r="C12"/>
  <c r="B12"/>
  <c r="A12"/>
  <c r="AX11"/>
  <c r="AV11"/>
  <c r="AR11"/>
  <c r="AK11"/>
  <c r="AI11"/>
  <c r="AH11"/>
  <c r="D11"/>
  <c r="C11"/>
  <c r="B11"/>
  <c r="A11"/>
  <c r="AX10"/>
  <c r="AV10"/>
  <c r="AR10"/>
  <c r="AK10"/>
  <c r="AI10"/>
  <c r="AH10"/>
  <c r="D10"/>
  <c r="C10"/>
  <c r="B10"/>
  <c r="A10"/>
  <c r="AR9"/>
  <c r="AK9"/>
  <c r="AH9"/>
  <c r="D9"/>
  <c r="C9"/>
  <c r="B9"/>
  <c r="A9"/>
  <c r="AR8"/>
  <c r="AK8"/>
  <c r="AH8"/>
  <c r="D8"/>
  <c r="C8"/>
  <c r="B8"/>
  <c r="A8"/>
  <c r="AR7"/>
  <c r="AK7"/>
  <c r="AI7"/>
  <c r="D7"/>
  <c r="C7"/>
  <c r="B7"/>
  <c r="A7"/>
  <c r="AX35" i="15"/>
  <c r="AV35"/>
  <c r="AR35"/>
  <c r="AP35"/>
  <c r="AO35"/>
  <c r="AK35"/>
  <c r="AH35"/>
  <c r="D35"/>
  <c r="C35"/>
  <c r="B35"/>
  <c r="A35"/>
  <c r="AX34"/>
  <c r="AV34"/>
  <c r="AR34"/>
  <c r="AP34"/>
  <c r="AO34"/>
  <c r="AK34"/>
  <c r="AI34"/>
  <c r="AH34"/>
  <c r="D34"/>
  <c r="C34"/>
  <c r="B34"/>
  <c r="A34"/>
  <c r="AX33"/>
  <c r="AV33"/>
  <c r="AR33"/>
  <c r="AP33"/>
  <c r="AO33"/>
  <c r="AK33"/>
  <c r="AI33"/>
  <c r="AH33"/>
  <c r="D33"/>
  <c r="C33"/>
  <c r="B33"/>
  <c r="A33"/>
  <c r="AX32"/>
  <c r="AV32"/>
  <c r="AR32"/>
  <c r="AK32"/>
  <c r="AI32"/>
  <c r="AH32"/>
  <c r="D32"/>
  <c r="C32"/>
  <c r="B32"/>
  <c r="A32"/>
  <c r="AX31"/>
  <c r="AV31"/>
  <c r="AR31"/>
  <c r="AK31"/>
  <c r="AI31"/>
  <c r="AH31"/>
  <c r="D31"/>
  <c r="C31"/>
  <c r="B31"/>
  <c r="A31"/>
  <c r="AX30"/>
  <c r="AV30"/>
  <c r="AR30"/>
  <c r="AK30"/>
  <c r="AI30"/>
  <c r="AH30"/>
  <c r="D30"/>
  <c r="C30"/>
  <c r="B30"/>
  <c r="A30"/>
  <c r="AX29"/>
  <c r="AV29"/>
  <c r="AR29"/>
  <c r="AK29"/>
  <c r="AI29"/>
  <c r="AH29"/>
  <c r="D29"/>
  <c r="C29"/>
  <c r="B29"/>
  <c r="A29"/>
  <c r="AX28"/>
  <c r="AV28"/>
  <c r="AR28"/>
  <c r="AK28"/>
  <c r="AI28"/>
  <c r="AH28"/>
  <c r="D28"/>
  <c r="C28"/>
  <c r="B28"/>
  <c r="A28"/>
  <c r="AX27"/>
  <c r="AV27"/>
  <c r="AR27"/>
  <c r="AK27"/>
  <c r="AI27"/>
  <c r="AH27"/>
  <c r="D27"/>
  <c r="C27"/>
  <c r="B27"/>
  <c r="A27"/>
  <c r="AX26"/>
  <c r="AV26"/>
  <c r="AR26"/>
  <c r="AK26"/>
  <c r="AI26"/>
  <c r="AH26"/>
  <c r="D26"/>
  <c r="C26"/>
  <c r="B26"/>
  <c r="A26"/>
  <c r="AX25"/>
  <c r="AV25"/>
  <c r="AR25"/>
  <c r="AK25"/>
  <c r="AI25"/>
  <c r="AH25"/>
  <c r="D25"/>
  <c r="C25"/>
  <c r="B25"/>
  <c r="A25"/>
  <c r="AX24"/>
  <c r="AV24"/>
  <c r="AR24"/>
  <c r="AK24"/>
  <c r="AI24"/>
  <c r="AH24"/>
  <c r="D24"/>
  <c r="C24"/>
  <c r="B24"/>
  <c r="A24"/>
  <c r="AX23"/>
  <c r="AV23"/>
  <c r="AR23"/>
  <c r="AK23"/>
  <c r="AI23"/>
  <c r="AH23"/>
  <c r="D23"/>
  <c r="C23"/>
  <c r="B23"/>
  <c r="A23"/>
  <c r="AX22"/>
  <c r="AV22"/>
  <c r="AR22"/>
  <c r="AK22"/>
  <c r="AI22"/>
  <c r="AH22"/>
  <c r="D22"/>
  <c r="C22"/>
  <c r="B22"/>
  <c r="A22"/>
  <c r="AX21"/>
  <c r="AV21"/>
  <c r="AR21"/>
  <c r="AK21"/>
  <c r="AI21"/>
  <c r="AH21"/>
  <c r="D21"/>
  <c r="C21"/>
  <c r="B21"/>
  <c r="A21"/>
  <c r="AX20"/>
  <c r="AV20"/>
  <c r="AR20"/>
  <c r="AK20"/>
  <c r="AI20"/>
  <c r="AH20"/>
  <c r="D20"/>
  <c r="C20"/>
  <c r="B20"/>
  <c r="A20"/>
  <c r="AX19"/>
  <c r="AV19"/>
  <c r="AR19"/>
  <c r="AK19"/>
  <c r="AI19"/>
  <c r="AH19"/>
  <c r="D19"/>
  <c r="C19"/>
  <c r="B19"/>
  <c r="A19"/>
  <c r="AX18"/>
  <c r="AV18"/>
  <c r="AR18"/>
  <c r="AK18"/>
  <c r="AI18"/>
  <c r="AH18"/>
  <c r="D18"/>
  <c r="C18"/>
  <c r="B18"/>
  <c r="A18"/>
  <c r="AX17"/>
  <c r="AV17"/>
  <c r="AR17"/>
  <c r="AK17"/>
  <c r="AI17"/>
  <c r="AH17"/>
  <c r="D17"/>
  <c r="C17"/>
  <c r="B17"/>
  <c r="A17"/>
  <c r="AX16"/>
  <c r="AV16"/>
  <c r="AR16"/>
  <c r="AK16"/>
  <c r="AI16"/>
  <c r="AH16"/>
  <c r="D16"/>
  <c r="C16"/>
  <c r="B16"/>
  <c r="A16"/>
  <c r="AR15"/>
  <c r="AK15"/>
  <c r="AH15"/>
  <c r="D15"/>
  <c r="C15"/>
  <c r="B15"/>
  <c r="A15"/>
  <c r="AX14"/>
  <c r="AV14"/>
  <c r="AR14"/>
  <c r="AK14"/>
  <c r="AI14"/>
  <c r="AH14"/>
  <c r="D14"/>
  <c r="C14"/>
  <c r="B14"/>
  <c r="A14"/>
  <c r="AX13"/>
  <c r="AV13"/>
  <c r="AR13"/>
  <c r="AK13"/>
  <c r="AI13"/>
  <c r="AH13"/>
  <c r="D13"/>
  <c r="C13"/>
  <c r="B13"/>
  <c r="A13"/>
  <c r="AX12"/>
  <c r="AV12"/>
  <c r="AR12"/>
  <c r="AK12"/>
  <c r="AI12"/>
  <c r="AH12"/>
  <c r="D12"/>
  <c r="C12"/>
  <c r="B12"/>
  <c r="A12"/>
  <c r="AX11"/>
  <c r="AV11"/>
  <c r="AR11"/>
  <c r="AK11"/>
  <c r="AI11"/>
  <c r="AH11"/>
  <c r="D11"/>
  <c r="C11"/>
  <c r="B11"/>
  <c r="A11"/>
  <c r="AX10"/>
  <c r="AV10"/>
  <c r="AR10"/>
  <c r="AK10"/>
  <c r="AI10"/>
  <c r="AH10"/>
  <c r="D10"/>
  <c r="C10"/>
  <c r="B10"/>
  <c r="A10"/>
  <c r="AR9"/>
  <c r="AK9"/>
  <c r="AH9"/>
  <c r="D9"/>
  <c r="C9"/>
  <c r="B9"/>
  <c r="A9"/>
  <c r="AR8"/>
  <c r="AK8"/>
  <c r="AH8"/>
  <c r="D8"/>
  <c r="C8"/>
  <c r="B8"/>
  <c r="A8"/>
  <c r="AR7"/>
  <c r="AK7"/>
  <c r="AI7"/>
  <c r="D7"/>
  <c r="C7"/>
  <c r="B7"/>
  <c r="A7"/>
  <c r="AX35" i="13"/>
  <c r="AV35"/>
  <c r="AR35"/>
  <c r="AP35"/>
  <c r="AO35"/>
  <c r="AK35"/>
  <c r="AI35"/>
  <c r="AH35"/>
  <c r="D35"/>
  <c r="C35"/>
  <c r="B35"/>
  <c r="A35"/>
  <c r="AX34"/>
  <c r="AV34"/>
  <c r="AR34"/>
  <c r="AP34"/>
  <c r="AO34"/>
  <c r="AK34"/>
  <c r="AI34"/>
  <c r="AH34"/>
  <c r="D34"/>
  <c r="C34"/>
  <c r="B34"/>
  <c r="A34"/>
  <c r="AX33"/>
  <c r="AV33"/>
  <c r="AR33"/>
  <c r="AP33"/>
  <c r="AO33"/>
  <c r="AK33"/>
  <c r="AI33"/>
  <c r="AH33"/>
  <c r="D33"/>
  <c r="C33"/>
  <c r="B33"/>
  <c r="A33"/>
  <c r="AX32"/>
  <c r="AV32"/>
  <c r="AR32"/>
  <c r="AK32"/>
  <c r="AI32"/>
  <c r="AH32"/>
  <c r="D32"/>
  <c r="C32"/>
  <c r="B32"/>
  <c r="A32"/>
  <c r="AX31"/>
  <c r="AV31"/>
  <c r="AR31"/>
  <c r="AK31"/>
  <c r="AI31"/>
  <c r="AH31"/>
  <c r="D31"/>
  <c r="C31"/>
  <c r="B31"/>
  <c r="A31"/>
  <c r="AX30"/>
  <c r="AV30"/>
  <c r="AR30"/>
  <c r="AK30"/>
  <c r="AI30"/>
  <c r="AH30"/>
  <c r="D30"/>
  <c r="C30"/>
  <c r="B30"/>
  <c r="A30"/>
  <c r="AX29"/>
  <c r="AV29"/>
  <c r="AR29"/>
  <c r="AK29"/>
  <c r="AI29"/>
  <c r="AH29"/>
  <c r="D29"/>
  <c r="C29"/>
  <c r="B29"/>
  <c r="A29"/>
  <c r="AX28"/>
  <c r="AV28"/>
  <c r="AR28"/>
  <c r="AK28"/>
  <c r="AI28"/>
  <c r="AH28"/>
  <c r="D28"/>
  <c r="C28"/>
  <c r="B28"/>
  <c r="A28"/>
  <c r="AX27"/>
  <c r="AV27"/>
  <c r="AR27"/>
  <c r="AK27"/>
  <c r="AI27"/>
  <c r="AH27"/>
  <c r="D27"/>
  <c r="C27"/>
  <c r="B27"/>
  <c r="A27"/>
  <c r="AX26"/>
  <c r="AV26"/>
  <c r="AR26"/>
  <c r="AK26"/>
  <c r="AI26"/>
  <c r="AH26"/>
  <c r="D26"/>
  <c r="C26"/>
  <c r="B26"/>
  <c r="A26"/>
  <c r="AX25"/>
  <c r="AV25"/>
  <c r="AR25"/>
  <c r="AK25"/>
  <c r="AI25"/>
  <c r="AH25"/>
  <c r="D25"/>
  <c r="C25"/>
  <c r="B25"/>
  <c r="A25"/>
  <c r="AX24"/>
  <c r="AV24"/>
  <c r="AR24"/>
  <c r="AK24"/>
  <c r="AI24"/>
  <c r="AH24"/>
  <c r="D24"/>
  <c r="C24"/>
  <c r="B24"/>
  <c r="A24"/>
  <c r="AX23"/>
  <c r="AV23"/>
  <c r="AR23"/>
  <c r="AK23"/>
  <c r="AI23"/>
  <c r="AH23"/>
  <c r="D23"/>
  <c r="C23"/>
  <c r="B23"/>
  <c r="A23"/>
  <c r="AX22"/>
  <c r="AV22"/>
  <c r="AR22"/>
  <c r="AK22"/>
  <c r="AI22"/>
  <c r="AH22"/>
  <c r="D22"/>
  <c r="C22"/>
  <c r="B22"/>
  <c r="A22"/>
  <c r="AX21"/>
  <c r="AV21"/>
  <c r="AR21"/>
  <c r="AK21"/>
  <c r="AI21"/>
  <c r="AH21"/>
  <c r="D21"/>
  <c r="C21"/>
  <c r="B21"/>
  <c r="A21"/>
  <c r="AX20"/>
  <c r="AV20"/>
  <c r="AR20"/>
  <c r="AK20"/>
  <c r="AI20"/>
  <c r="AH20"/>
  <c r="D20"/>
  <c r="C20"/>
  <c r="B20"/>
  <c r="A20"/>
  <c r="AX19"/>
  <c r="AV19"/>
  <c r="AR19"/>
  <c r="AK19"/>
  <c r="AI19"/>
  <c r="AH19"/>
  <c r="D19"/>
  <c r="C19"/>
  <c r="B19"/>
  <c r="A19"/>
  <c r="AX18"/>
  <c r="AV18"/>
  <c r="AR18"/>
  <c r="AK18"/>
  <c r="AI18"/>
  <c r="AH18"/>
  <c r="D18"/>
  <c r="C18"/>
  <c r="B18"/>
  <c r="A18"/>
  <c r="AX17"/>
  <c r="AV17"/>
  <c r="AR17"/>
  <c r="AK17"/>
  <c r="AI17"/>
  <c r="AH17"/>
  <c r="D17"/>
  <c r="C17"/>
  <c r="B17"/>
  <c r="A17"/>
  <c r="AX16"/>
  <c r="AV16"/>
  <c r="AR16"/>
  <c r="AK16"/>
  <c r="AI16"/>
  <c r="AH16"/>
  <c r="D16"/>
  <c r="C16"/>
  <c r="B16"/>
  <c r="A16"/>
  <c r="AR15"/>
  <c r="AK15"/>
  <c r="AH15"/>
  <c r="D15"/>
  <c r="C15"/>
  <c r="B15"/>
  <c r="A15"/>
  <c r="AX14"/>
  <c r="AV14"/>
  <c r="AR14"/>
  <c r="AK14"/>
  <c r="AI14"/>
  <c r="AH14"/>
  <c r="D14"/>
  <c r="C14"/>
  <c r="B14"/>
  <c r="A14"/>
  <c r="AX13"/>
  <c r="AV13"/>
  <c r="AR13"/>
  <c r="AK13"/>
  <c r="AI13"/>
  <c r="AH13"/>
  <c r="D13"/>
  <c r="C13"/>
  <c r="B13"/>
  <c r="A13"/>
  <c r="AX12"/>
  <c r="AV12"/>
  <c r="AR12"/>
  <c r="AK12"/>
  <c r="AI12"/>
  <c r="AH12"/>
  <c r="D12"/>
  <c r="C12"/>
  <c r="B12"/>
  <c r="A12"/>
  <c r="AX11"/>
  <c r="AV11"/>
  <c r="AR11"/>
  <c r="AK11"/>
  <c r="AI11"/>
  <c r="AH11"/>
  <c r="D11"/>
  <c r="C11"/>
  <c r="B11"/>
  <c r="A11"/>
  <c r="AX10"/>
  <c r="AV10"/>
  <c r="AR10"/>
  <c r="AK10"/>
  <c r="AI10"/>
  <c r="AH10"/>
  <c r="D10"/>
  <c r="C10"/>
  <c r="B10"/>
  <c r="A10"/>
  <c r="AR9"/>
  <c r="AK9"/>
  <c r="AH9"/>
  <c r="D9"/>
  <c r="C9"/>
  <c r="B9"/>
  <c r="A9"/>
  <c r="AV8"/>
  <c r="AR8"/>
  <c r="AK8"/>
  <c r="AH8"/>
  <c r="D8"/>
  <c r="C8"/>
  <c r="B8"/>
  <c r="A8"/>
  <c r="AR7"/>
  <c r="AK7"/>
  <c r="AI7"/>
  <c r="D7"/>
  <c r="C7"/>
  <c r="B7"/>
  <c r="A7"/>
  <c r="AX35" i="14"/>
  <c r="AV35"/>
  <c r="AR35"/>
  <c r="AP35"/>
  <c r="AO35"/>
  <c r="AK35"/>
  <c r="AH35"/>
  <c r="D35"/>
  <c r="C35"/>
  <c r="B35"/>
  <c r="A35"/>
  <c r="AX34"/>
  <c r="AV34"/>
  <c r="AR34"/>
  <c r="AP34"/>
  <c r="AO34"/>
  <c r="AK34"/>
  <c r="AI34"/>
  <c r="AH34"/>
  <c r="D34"/>
  <c r="C34"/>
  <c r="B34"/>
  <c r="A34"/>
  <c r="AX33"/>
  <c r="AV33"/>
  <c r="AR33"/>
  <c r="AP33"/>
  <c r="AO33"/>
  <c r="AK33"/>
  <c r="AI33"/>
  <c r="AH33"/>
  <c r="D33"/>
  <c r="C33"/>
  <c r="B33"/>
  <c r="A33"/>
  <c r="AX32"/>
  <c r="AV32"/>
  <c r="AR32"/>
  <c r="AK32"/>
  <c r="AI32"/>
  <c r="AH32"/>
  <c r="D32"/>
  <c r="C32"/>
  <c r="B32"/>
  <c r="A32"/>
  <c r="AX31"/>
  <c r="AV31"/>
  <c r="AR31"/>
  <c r="AK31"/>
  <c r="AI31"/>
  <c r="AH31"/>
  <c r="D31"/>
  <c r="C31"/>
  <c r="B31"/>
  <c r="A31"/>
  <c r="AX30"/>
  <c r="AV30"/>
  <c r="AR30"/>
  <c r="AK30"/>
  <c r="AI30"/>
  <c r="AH30"/>
  <c r="D30"/>
  <c r="C30"/>
  <c r="B30"/>
  <c r="A30"/>
  <c r="AX29"/>
  <c r="AV29"/>
  <c r="AR29"/>
  <c r="AK29"/>
  <c r="AI29"/>
  <c r="AH29"/>
  <c r="D29"/>
  <c r="C29"/>
  <c r="B29"/>
  <c r="A29"/>
  <c r="AX28"/>
  <c r="AV28"/>
  <c r="AR28"/>
  <c r="AK28"/>
  <c r="AI28"/>
  <c r="AH28"/>
  <c r="D28"/>
  <c r="C28"/>
  <c r="B28"/>
  <c r="A28"/>
  <c r="AX27"/>
  <c r="AV27"/>
  <c r="AR27"/>
  <c r="AK27"/>
  <c r="AI27"/>
  <c r="AH27"/>
  <c r="D27"/>
  <c r="C27"/>
  <c r="B27"/>
  <c r="A27"/>
  <c r="AX26"/>
  <c r="AV26"/>
  <c r="AR26"/>
  <c r="AK26"/>
  <c r="AI26"/>
  <c r="AH26"/>
  <c r="D26"/>
  <c r="C26"/>
  <c r="B26"/>
  <c r="A26"/>
  <c r="AX25"/>
  <c r="AV25"/>
  <c r="AR25"/>
  <c r="AK25"/>
  <c r="AI25"/>
  <c r="AH25"/>
  <c r="D25"/>
  <c r="C25"/>
  <c r="B25"/>
  <c r="A25"/>
  <c r="AX24"/>
  <c r="AV24"/>
  <c r="AR24"/>
  <c r="AK24"/>
  <c r="AI24"/>
  <c r="AH24"/>
  <c r="D24"/>
  <c r="C24"/>
  <c r="B24"/>
  <c r="A24"/>
  <c r="AX23"/>
  <c r="AV23"/>
  <c r="AR23"/>
  <c r="AK23"/>
  <c r="AI23"/>
  <c r="AH23"/>
  <c r="D23"/>
  <c r="C23"/>
  <c r="B23"/>
  <c r="A23"/>
  <c r="AX22"/>
  <c r="AV22"/>
  <c r="AR22"/>
  <c r="AK22"/>
  <c r="AI22"/>
  <c r="AH22"/>
  <c r="D22"/>
  <c r="C22"/>
  <c r="B22"/>
  <c r="A22"/>
  <c r="AX21"/>
  <c r="AV21"/>
  <c r="AR21"/>
  <c r="AK21"/>
  <c r="AI21"/>
  <c r="AH21"/>
  <c r="D21"/>
  <c r="C21"/>
  <c r="B21"/>
  <c r="A21"/>
  <c r="AX20"/>
  <c r="AV20"/>
  <c r="AR20"/>
  <c r="AK20"/>
  <c r="AI20"/>
  <c r="AH20"/>
  <c r="D20"/>
  <c r="C20"/>
  <c r="B20"/>
  <c r="A20"/>
  <c r="AX19"/>
  <c r="AV19"/>
  <c r="AR19"/>
  <c r="AK19"/>
  <c r="AI19"/>
  <c r="AH19"/>
  <c r="D19"/>
  <c r="C19"/>
  <c r="B19"/>
  <c r="A19"/>
  <c r="AX18"/>
  <c r="AV18"/>
  <c r="AR18"/>
  <c r="AK18"/>
  <c r="AI18"/>
  <c r="AH18"/>
  <c r="D18"/>
  <c r="C18"/>
  <c r="B18"/>
  <c r="A18"/>
  <c r="AX17"/>
  <c r="AV17"/>
  <c r="AR17"/>
  <c r="AK17"/>
  <c r="AI17"/>
  <c r="AH17"/>
  <c r="D17"/>
  <c r="C17"/>
  <c r="B17"/>
  <c r="A17"/>
  <c r="AX16"/>
  <c r="AV16"/>
  <c r="AR16"/>
  <c r="AK16"/>
  <c r="AI16"/>
  <c r="AH16"/>
  <c r="D16"/>
  <c r="C16"/>
  <c r="B16"/>
  <c r="A16"/>
  <c r="AR15"/>
  <c r="AK15"/>
  <c r="AH15"/>
  <c r="D15"/>
  <c r="C15"/>
  <c r="B15"/>
  <c r="A15"/>
  <c r="AX14"/>
  <c r="AV14"/>
  <c r="AR14"/>
  <c r="AK14"/>
  <c r="AI14"/>
  <c r="AH14"/>
  <c r="D14"/>
  <c r="C14"/>
  <c r="B14"/>
  <c r="A14"/>
  <c r="AX13"/>
  <c r="AV13"/>
  <c r="AR13"/>
  <c r="AK13"/>
  <c r="AI13"/>
  <c r="AH13"/>
  <c r="D13"/>
  <c r="C13"/>
  <c r="B13"/>
  <c r="A13"/>
  <c r="AX12"/>
  <c r="AV12"/>
  <c r="AR12"/>
  <c r="AK12"/>
  <c r="AI12"/>
  <c r="AH12"/>
  <c r="D12"/>
  <c r="C12"/>
  <c r="B12"/>
  <c r="A12"/>
  <c r="AX11"/>
  <c r="AV11"/>
  <c r="AR11"/>
  <c r="AK11"/>
  <c r="AI11"/>
  <c r="AH11"/>
  <c r="D11"/>
  <c r="C11"/>
  <c r="B11"/>
  <c r="A11"/>
  <c r="AX10"/>
  <c r="AV10"/>
  <c r="AR10"/>
  <c r="AK10"/>
  <c r="AI10"/>
  <c r="AH10"/>
  <c r="D10"/>
  <c r="C10"/>
  <c r="B10"/>
  <c r="A10"/>
  <c r="AR9"/>
  <c r="AK9"/>
  <c r="AH9"/>
  <c r="D9"/>
  <c r="C9"/>
  <c r="B9"/>
  <c r="A9"/>
  <c r="AR8"/>
  <c r="AK8"/>
  <c r="AH8"/>
  <c r="D8"/>
  <c r="C8"/>
  <c r="B8"/>
  <c r="A8"/>
  <c r="AR7"/>
  <c r="AK7"/>
  <c r="D7"/>
  <c r="C7"/>
  <c r="B7"/>
  <c r="A7"/>
  <c r="AX35" i="12"/>
  <c r="AV35"/>
  <c r="AR35"/>
  <c r="AP35"/>
  <c r="AO35"/>
  <c r="AK35"/>
  <c r="AH35"/>
  <c r="D35"/>
  <c r="C35"/>
  <c r="B35"/>
  <c r="A35"/>
  <c r="AX34"/>
  <c r="AV34"/>
  <c r="AR34"/>
  <c r="AP34"/>
  <c r="AO34"/>
  <c r="AK34"/>
  <c r="AI34"/>
  <c r="AH34"/>
  <c r="D34"/>
  <c r="C34"/>
  <c r="B34"/>
  <c r="A34"/>
  <c r="AX33"/>
  <c r="AV33"/>
  <c r="AR33"/>
  <c r="AP33"/>
  <c r="AO33"/>
  <c r="AK33"/>
  <c r="AI33"/>
  <c r="AH33"/>
  <c r="D33"/>
  <c r="C33"/>
  <c r="B33"/>
  <c r="A33"/>
  <c r="AX32"/>
  <c r="AV32"/>
  <c r="AR32"/>
  <c r="AK32"/>
  <c r="AI32"/>
  <c r="AH32"/>
  <c r="D32"/>
  <c r="C32"/>
  <c r="B32"/>
  <c r="A32"/>
  <c r="AX31"/>
  <c r="AV31"/>
  <c r="AR31"/>
  <c r="AK31"/>
  <c r="AI31"/>
  <c r="AH31"/>
  <c r="D31"/>
  <c r="C31"/>
  <c r="B31"/>
  <c r="A31"/>
  <c r="AX30"/>
  <c r="AV30"/>
  <c r="AR30"/>
  <c r="AK30"/>
  <c r="AI30"/>
  <c r="AH30"/>
  <c r="D30"/>
  <c r="C30"/>
  <c r="B30"/>
  <c r="A30"/>
  <c r="AX29"/>
  <c r="AV29"/>
  <c r="AR29"/>
  <c r="AK29"/>
  <c r="AI29"/>
  <c r="AH29"/>
  <c r="D29"/>
  <c r="C29"/>
  <c r="B29"/>
  <c r="A29"/>
  <c r="AX28"/>
  <c r="AV28"/>
  <c r="AR28"/>
  <c r="AK28"/>
  <c r="AI28"/>
  <c r="AH28"/>
  <c r="D28"/>
  <c r="C28"/>
  <c r="B28"/>
  <c r="A28"/>
  <c r="AX27"/>
  <c r="AV27"/>
  <c r="AR27"/>
  <c r="AK27"/>
  <c r="AI27"/>
  <c r="AH27"/>
  <c r="D27"/>
  <c r="C27"/>
  <c r="B27"/>
  <c r="A27"/>
  <c r="AX26"/>
  <c r="AV26"/>
  <c r="AR26"/>
  <c r="AK26"/>
  <c r="AI26"/>
  <c r="AH26"/>
  <c r="D26"/>
  <c r="C26"/>
  <c r="B26"/>
  <c r="A26"/>
  <c r="AX25"/>
  <c r="AV25"/>
  <c r="AR25"/>
  <c r="AK25"/>
  <c r="AI25"/>
  <c r="AH25"/>
  <c r="D25"/>
  <c r="C25"/>
  <c r="B25"/>
  <c r="A25"/>
  <c r="AX24"/>
  <c r="AV24"/>
  <c r="AR24"/>
  <c r="AK24"/>
  <c r="AI24"/>
  <c r="AH24"/>
  <c r="D24"/>
  <c r="C24"/>
  <c r="B24"/>
  <c r="A24"/>
  <c r="AX23"/>
  <c r="AV23"/>
  <c r="AR23"/>
  <c r="AK23"/>
  <c r="AI23"/>
  <c r="AH23"/>
  <c r="D23"/>
  <c r="C23"/>
  <c r="B23"/>
  <c r="A23"/>
  <c r="AX22"/>
  <c r="AV22"/>
  <c r="AR22"/>
  <c r="AK22"/>
  <c r="AI22"/>
  <c r="AH22"/>
  <c r="D22"/>
  <c r="C22"/>
  <c r="B22"/>
  <c r="A22"/>
  <c r="AX21"/>
  <c r="AV21"/>
  <c r="AR21"/>
  <c r="AK21"/>
  <c r="AI21"/>
  <c r="AH21"/>
  <c r="D21"/>
  <c r="C21"/>
  <c r="B21"/>
  <c r="A21"/>
  <c r="AX20"/>
  <c r="AV20"/>
  <c r="AR20"/>
  <c r="AK20"/>
  <c r="AI20"/>
  <c r="AH20"/>
  <c r="D20"/>
  <c r="C20"/>
  <c r="B20"/>
  <c r="A20"/>
  <c r="AX19"/>
  <c r="AV19"/>
  <c r="AR19"/>
  <c r="AK19"/>
  <c r="AI19"/>
  <c r="AH19"/>
  <c r="D19"/>
  <c r="C19"/>
  <c r="B19"/>
  <c r="A19"/>
  <c r="AX18"/>
  <c r="AV18"/>
  <c r="AR18"/>
  <c r="AK18"/>
  <c r="AI18"/>
  <c r="AH18"/>
  <c r="D18"/>
  <c r="C18"/>
  <c r="B18"/>
  <c r="A18"/>
  <c r="AX17"/>
  <c r="AV17"/>
  <c r="AR17"/>
  <c r="AK17"/>
  <c r="AI17"/>
  <c r="AH17"/>
  <c r="D17"/>
  <c r="C17"/>
  <c r="B17"/>
  <c r="A17"/>
  <c r="AX16"/>
  <c r="AV16"/>
  <c r="AR16"/>
  <c r="AK16"/>
  <c r="AI16"/>
  <c r="AH16"/>
  <c r="D16"/>
  <c r="C16"/>
  <c r="B16"/>
  <c r="A16"/>
  <c r="AR15"/>
  <c r="AK15"/>
  <c r="AH15"/>
  <c r="D15"/>
  <c r="C15"/>
  <c r="B15"/>
  <c r="A15"/>
  <c r="AX14"/>
  <c r="AV14"/>
  <c r="AR14"/>
  <c r="AK14"/>
  <c r="AI14"/>
  <c r="AH14"/>
  <c r="D14"/>
  <c r="C14"/>
  <c r="B14"/>
  <c r="A14"/>
  <c r="AX13"/>
  <c r="AV13"/>
  <c r="AR13"/>
  <c r="AK13"/>
  <c r="AI13"/>
  <c r="AH13"/>
  <c r="D13"/>
  <c r="C13"/>
  <c r="B13"/>
  <c r="A13"/>
  <c r="AX12"/>
  <c r="AV12"/>
  <c r="AR12"/>
  <c r="AK12"/>
  <c r="AI12"/>
  <c r="AH12"/>
  <c r="D12"/>
  <c r="C12"/>
  <c r="B12"/>
  <c r="A12"/>
  <c r="AX11"/>
  <c r="AV11"/>
  <c r="AR11"/>
  <c r="AK11"/>
  <c r="AI11"/>
  <c r="AH11"/>
  <c r="D11"/>
  <c r="C11"/>
  <c r="B11"/>
  <c r="A11"/>
  <c r="AX10"/>
  <c r="AV10"/>
  <c r="AR10"/>
  <c r="AK10"/>
  <c r="AI10"/>
  <c r="AH10"/>
  <c r="D10"/>
  <c r="C10"/>
  <c r="B10"/>
  <c r="A10"/>
  <c r="AR9"/>
  <c r="AK9"/>
  <c r="AH9"/>
  <c r="D9"/>
  <c r="C9"/>
  <c r="B9"/>
  <c r="A9"/>
  <c r="AR8"/>
  <c r="AK8"/>
  <c r="AH8"/>
  <c r="D8"/>
  <c r="C8"/>
  <c r="B8"/>
  <c r="A8"/>
  <c r="AR7"/>
  <c r="AK7"/>
  <c r="AI7"/>
  <c r="D7"/>
  <c r="C7"/>
  <c r="B7"/>
  <c r="A7"/>
  <c r="D35" i="11"/>
  <c r="C35"/>
  <c r="B35"/>
  <c r="A35"/>
  <c r="D34"/>
  <c r="C34"/>
  <c r="B34"/>
  <c r="A34"/>
  <c r="D33"/>
  <c r="C33"/>
  <c r="B33"/>
  <c r="A33"/>
  <c r="D32"/>
  <c r="C32"/>
  <c r="B32"/>
  <c r="A32"/>
  <c r="D31"/>
  <c r="C31"/>
  <c r="B31"/>
  <c r="A31"/>
  <c r="D30"/>
  <c r="C30"/>
  <c r="B30"/>
  <c r="A30"/>
  <c r="D29"/>
  <c r="C29"/>
  <c r="B29"/>
  <c r="A29"/>
  <c r="D28"/>
  <c r="C28"/>
  <c r="B28"/>
  <c r="A28"/>
  <c r="D27"/>
  <c r="C27"/>
  <c r="B27"/>
  <c r="A27"/>
  <c r="D26"/>
  <c r="C26"/>
  <c r="B26"/>
  <c r="A26"/>
  <c r="D25"/>
  <c r="C25"/>
  <c r="B25"/>
  <c r="A25"/>
  <c r="D24"/>
  <c r="C24"/>
  <c r="B24"/>
  <c r="A24"/>
  <c r="D23"/>
  <c r="C23"/>
  <c r="B23"/>
  <c r="A23"/>
  <c r="D22"/>
  <c r="C22"/>
  <c r="B22"/>
  <c r="A22"/>
  <c r="D21"/>
  <c r="C21"/>
  <c r="B21"/>
  <c r="A21"/>
  <c r="D20"/>
  <c r="C20"/>
  <c r="B20"/>
  <c r="A20"/>
  <c r="D19"/>
  <c r="C19"/>
  <c r="B19"/>
  <c r="A19"/>
  <c r="D18"/>
  <c r="C18"/>
  <c r="B18"/>
  <c r="A18"/>
  <c r="D17"/>
  <c r="C17"/>
  <c r="B17"/>
  <c r="A17"/>
  <c r="D16"/>
  <c r="C16"/>
  <c r="B16"/>
  <c r="A16"/>
  <c r="D15"/>
  <c r="C15"/>
  <c r="B15"/>
  <c r="A15"/>
  <c r="D14"/>
  <c r="C14"/>
  <c r="B14"/>
  <c r="A14"/>
  <c r="D13"/>
  <c r="C13"/>
  <c r="B13"/>
  <c r="A13"/>
  <c r="D12"/>
  <c r="C12"/>
  <c r="B12"/>
  <c r="A12"/>
  <c r="D11"/>
  <c r="C11"/>
  <c r="B11"/>
  <c r="A11"/>
  <c r="D10"/>
  <c r="C10"/>
  <c r="B10"/>
  <c r="A10"/>
  <c r="D9"/>
  <c r="C9"/>
  <c r="B9"/>
  <c r="A9"/>
  <c r="D8"/>
  <c r="C8"/>
  <c r="A8"/>
  <c r="D36" i="22"/>
  <c r="C36"/>
  <c r="B36"/>
  <c r="A36"/>
  <c r="AO15"/>
  <c r="D36" i="21"/>
  <c r="C36"/>
  <c r="B36"/>
  <c r="A36"/>
  <c r="D36" i="20"/>
  <c r="C36"/>
  <c r="B36"/>
  <c r="A36"/>
  <c r="D36" i="19"/>
  <c r="C36"/>
  <c r="B36"/>
  <c r="A36"/>
  <c r="AE7"/>
  <c r="D36" i="18"/>
  <c r="C36"/>
  <c r="B36"/>
  <c r="A36"/>
  <c r="D36" i="17"/>
  <c r="C36"/>
  <c r="B36"/>
  <c r="A36"/>
  <c r="AO8"/>
  <c r="D36" i="16"/>
  <c r="C36"/>
  <c r="B36"/>
  <c r="A36"/>
  <c r="D36" i="15"/>
  <c r="C36"/>
  <c r="B36"/>
  <c r="A36"/>
  <c r="D36" i="14"/>
  <c r="C36"/>
  <c r="B36"/>
  <c r="A36"/>
  <c r="AO32"/>
  <c r="D36" i="13"/>
  <c r="C36"/>
  <c r="B36"/>
  <c r="A36"/>
  <c r="AO32"/>
  <c r="D36" i="12"/>
  <c r="C36"/>
  <c r="B36"/>
  <c r="A36"/>
  <c r="AI15" i="17"/>
  <c r="D36" i="11"/>
  <c r="C36"/>
  <c r="B36"/>
  <c r="A36"/>
  <c r="C7"/>
  <c r="F62" i="10"/>
  <c r="E62"/>
  <c r="D62"/>
  <c r="C62"/>
  <c r="AE9" i="16" l="1"/>
  <c r="AE9" i="14"/>
  <c r="AI35"/>
  <c r="AE9" i="13"/>
  <c r="AI35" i="15"/>
  <c r="AE9"/>
  <c r="AI35" i="22"/>
  <c r="AE9"/>
  <c r="AI35" i="21"/>
  <c r="AE9"/>
  <c r="AE9" i="19"/>
  <c r="AI35"/>
  <c r="AI35" i="18"/>
  <c r="AE9"/>
  <c r="AE9" i="17"/>
  <c r="AI35"/>
  <c r="AI35" i="12"/>
  <c r="AE9"/>
  <c r="AE10" i="11"/>
  <c r="AE10" i="12"/>
  <c r="AE10" i="18"/>
  <c r="AE10" i="20"/>
  <c r="AE10" i="22"/>
  <c r="AE10" i="15"/>
  <c r="AE10" i="14"/>
  <c r="AE10" i="17"/>
  <c r="AE10" i="19"/>
  <c r="AE10" i="21"/>
  <c r="AE10" i="16"/>
  <c r="AE10" i="13"/>
  <c r="AD10" i="11"/>
  <c r="AD10" i="19"/>
  <c r="AD10" i="22"/>
  <c r="AD10" i="17"/>
  <c r="AD10" i="21"/>
  <c r="AD10" i="13"/>
  <c r="AD10" i="12"/>
  <c r="AD10" i="20"/>
  <c r="AD10" i="15"/>
  <c r="AD10" i="16"/>
  <c r="AD10" i="18"/>
  <c r="AD10" i="14"/>
  <c r="AP16" i="15"/>
  <c r="AO19"/>
  <c r="AP20"/>
  <c r="AO23"/>
  <c r="AO12" i="12"/>
  <c r="AP13"/>
  <c r="AO11" i="13"/>
  <c r="AP19"/>
  <c r="AP23"/>
  <c r="AP27"/>
  <c r="AP8" i="12"/>
  <c r="AO32"/>
  <c r="AP18" i="13"/>
  <c r="AP26"/>
  <c r="AP30"/>
  <c r="AP8" i="22"/>
  <c r="AO8" i="13"/>
  <c r="AO9"/>
  <c r="AP15"/>
  <c r="AP17"/>
  <c r="AP21"/>
  <c r="AP25"/>
  <c r="AP29"/>
  <c r="AP8" i="15"/>
  <c r="AO16" i="17"/>
  <c r="AP17"/>
  <c r="AO20"/>
  <c r="AP21"/>
  <c r="AO24"/>
  <c r="AP25"/>
  <c r="AO28"/>
  <c r="AP29"/>
  <c r="AO32"/>
  <c r="AO10" i="13"/>
  <c r="AO14"/>
  <c r="AP31"/>
  <c r="AO16" i="12"/>
  <c r="AO24"/>
  <c r="AP7" i="13"/>
  <c r="AP22"/>
  <c r="AO15" i="12"/>
  <c r="AO20"/>
  <c r="AO28"/>
  <c r="AO16" i="13"/>
  <c r="AO20"/>
  <c r="AO24"/>
  <c r="AO28"/>
  <c r="AE7" i="18"/>
  <c r="AP32"/>
  <c r="AO31"/>
  <c r="AP28"/>
  <c r="AO27"/>
  <c r="AP24"/>
  <c r="AO23"/>
  <c r="AP20"/>
  <c r="AO19"/>
  <c r="AP16"/>
  <c r="AP13"/>
  <c r="AO12"/>
  <c r="AP8"/>
  <c r="AP31"/>
  <c r="AO30"/>
  <c r="AP27"/>
  <c r="AO26"/>
  <c r="AP23"/>
  <c r="AO22"/>
  <c r="AP19"/>
  <c r="AO18"/>
  <c r="AP12"/>
  <c r="AO11"/>
  <c r="AO9"/>
  <c r="AO7"/>
  <c r="AP30"/>
  <c r="AO29"/>
  <c r="AP26"/>
  <c r="AO25"/>
  <c r="AP22"/>
  <c r="AO21"/>
  <c r="AP18"/>
  <c r="AO17"/>
  <c r="AO15"/>
  <c r="AO14"/>
  <c r="AP11"/>
  <c r="AO10"/>
  <c r="AP9"/>
  <c r="AP7"/>
  <c r="AU8" i="13"/>
  <c r="AE7"/>
  <c r="AP32"/>
  <c r="AO31"/>
  <c r="AP28"/>
  <c r="AO27"/>
  <c r="AP24"/>
  <c r="AO23"/>
  <c r="AP20"/>
  <c r="AO19"/>
  <c r="AP16"/>
  <c r="AP13"/>
  <c r="AO12"/>
  <c r="AO7"/>
  <c r="AP32" i="17"/>
  <c r="AO31"/>
  <c r="AP28"/>
  <c r="AO27"/>
  <c r="AP24"/>
  <c r="AO23"/>
  <c r="AP20"/>
  <c r="AO19"/>
  <c r="AP16"/>
  <c r="AP13"/>
  <c r="AO12"/>
  <c r="AP8"/>
  <c r="AP31"/>
  <c r="AO30"/>
  <c r="AP27"/>
  <c r="AO26"/>
  <c r="AP23"/>
  <c r="AO22"/>
  <c r="AP19"/>
  <c r="AO18"/>
  <c r="AP12"/>
  <c r="AO11"/>
  <c r="AO9"/>
  <c r="AO7"/>
  <c r="AE7"/>
  <c r="AP30"/>
  <c r="AO29"/>
  <c r="AP26"/>
  <c r="AO25"/>
  <c r="AP22"/>
  <c r="AO21"/>
  <c r="AP18"/>
  <c r="AO17"/>
  <c r="AO15"/>
  <c r="AO14"/>
  <c r="AP11"/>
  <c r="AO10"/>
  <c r="AP9"/>
  <c r="AP7"/>
  <c r="AP30" i="22"/>
  <c r="AO29"/>
  <c r="AP26"/>
  <c r="AO25"/>
  <c r="AP22"/>
  <c r="AO21"/>
  <c r="AP18"/>
  <c r="AO17"/>
  <c r="AP15"/>
  <c r="AP14"/>
  <c r="AO13"/>
  <c r="AP10"/>
  <c r="AO7"/>
  <c r="AO32"/>
  <c r="AP29"/>
  <c r="AO28"/>
  <c r="AP25"/>
  <c r="AO24"/>
  <c r="AP21"/>
  <c r="AO20"/>
  <c r="AP17"/>
  <c r="AO16"/>
  <c r="AP13"/>
  <c r="AO12"/>
  <c r="AP7"/>
  <c r="AE7"/>
  <c r="AP32"/>
  <c r="AO31"/>
  <c r="AP28"/>
  <c r="AO27"/>
  <c r="AP24"/>
  <c r="AO23"/>
  <c r="AP20"/>
  <c r="AO19"/>
  <c r="AP16"/>
  <c r="AP12"/>
  <c r="AO11"/>
  <c r="AO9"/>
  <c r="AO8"/>
  <c r="AO12" i="14"/>
  <c r="AO17"/>
  <c r="AP24" i="15"/>
  <c r="AO27"/>
  <c r="AP28"/>
  <c r="AO31"/>
  <c r="AP32"/>
  <c r="AO9" i="21"/>
  <c r="AO8" i="19"/>
  <c r="AO16"/>
  <c r="AP17"/>
  <c r="AO20"/>
  <c r="AP21"/>
  <c r="AO24"/>
  <c r="AP25"/>
  <c r="AO28"/>
  <c r="AP29"/>
  <c r="AO32"/>
  <c r="AP15" i="18"/>
  <c r="AE7" i="15"/>
  <c r="AO8" i="12"/>
  <c r="AP10"/>
  <c r="AO13"/>
  <c r="AP17"/>
  <c r="AO19"/>
  <c r="AP21"/>
  <c r="AO23"/>
  <c r="AP25"/>
  <c r="AO27"/>
  <c r="AP29"/>
  <c r="AO31"/>
  <c r="AP8" i="14"/>
  <c r="AO10"/>
  <c r="AO14"/>
  <c r="AP15"/>
  <c r="AP16"/>
  <c r="AP18"/>
  <c r="AP20"/>
  <c r="AP22"/>
  <c r="AP24"/>
  <c r="AP26"/>
  <c r="AP28"/>
  <c r="AP30"/>
  <c r="AP32"/>
  <c r="AP9" i="13"/>
  <c r="AP10"/>
  <c r="AP12"/>
  <c r="AP14"/>
  <c r="AO17"/>
  <c r="AO21"/>
  <c r="AO25"/>
  <c r="AO29"/>
  <c r="AO12" i="16"/>
  <c r="AP13"/>
  <c r="AO10" i="22"/>
  <c r="AP11"/>
  <c r="AO14"/>
  <c r="AO18"/>
  <c r="AP19"/>
  <c r="AO22"/>
  <c r="AP23"/>
  <c r="AO26"/>
  <c r="AP27"/>
  <c r="AO30"/>
  <c r="AP31"/>
  <c r="AP10" i="18"/>
  <c r="AO13"/>
  <c r="AP14"/>
  <c r="AH7" i="16"/>
  <c r="AP31"/>
  <c r="AO30"/>
  <c r="AP27"/>
  <c r="AO26"/>
  <c r="AP23"/>
  <c r="AO22"/>
  <c r="AP19"/>
  <c r="AO18"/>
  <c r="AP12"/>
  <c r="AO11"/>
  <c r="AO9"/>
  <c r="AO7"/>
  <c r="AP30"/>
  <c r="AO29"/>
  <c r="AP26"/>
  <c r="AO25"/>
  <c r="AP22"/>
  <c r="AO21"/>
  <c r="AP18"/>
  <c r="AO17"/>
  <c r="AO15"/>
  <c r="AO14"/>
  <c r="AP11"/>
  <c r="AO10"/>
  <c r="AP9"/>
  <c r="AP7"/>
  <c r="AO32"/>
  <c r="AP29"/>
  <c r="AO28"/>
  <c r="AP25"/>
  <c r="AO24"/>
  <c r="AP21"/>
  <c r="AO20"/>
  <c r="AP17"/>
  <c r="AO16"/>
  <c r="AP15"/>
  <c r="AP14"/>
  <c r="AO13"/>
  <c r="AP10"/>
  <c r="AO8"/>
  <c r="AP10" i="14"/>
  <c r="AP14"/>
  <c r="AO25"/>
  <c r="AP7" i="12"/>
  <c r="AP9"/>
  <c r="AO10"/>
  <c r="AP11"/>
  <c r="AP14"/>
  <c r="AO17"/>
  <c r="AO21"/>
  <c r="AO25"/>
  <c r="AO29"/>
  <c r="AP7" i="14"/>
  <c r="AO8"/>
  <c r="AP11"/>
  <c r="AP13"/>
  <c r="AO15"/>
  <c r="AO16"/>
  <c r="AO20"/>
  <c r="AO24"/>
  <c r="AO28"/>
  <c r="AP8" i="16"/>
  <c r="AP16"/>
  <c r="AO19"/>
  <c r="AP20"/>
  <c r="AO23"/>
  <c r="AP24"/>
  <c r="AO27"/>
  <c r="AP28"/>
  <c r="AO31"/>
  <c r="AP32"/>
  <c r="AO7" i="21"/>
  <c r="AO11"/>
  <c r="AP12"/>
  <c r="AP15" i="19"/>
  <c r="AO8" i="18"/>
  <c r="AO16"/>
  <c r="AP17"/>
  <c r="AO20"/>
  <c r="AP21"/>
  <c r="AO24"/>
  <c r="AP25"/>
  <c r="AO28"/>
  <c r="AP29"/>
  <c r="AO32"/>
  <c r="AP15" i="17"/>
  <c r="AD7" i="14"/>
  <c r="AP31"/>
  <c r="AO30"/>
  <c r="AP27"/>
  <c r="AO26"/>
  <c r="AP23"/>
  <c r="AO22"/>
  <c r="AP19"/>
  <c r="AO18"/>
  <c r="AP12"/>
  <c r="AO11"/>
  <c r="AO9"/>
  <c r="AO7"/>
  <c r="AP31" i="12"/>
  <c r="AO30"/>
  <c r="AP27"/>
  <c r="AO26"/>
  <c r="AP23"/>
  <c r="AO22"/>
  <c r="AP19"/>
  <c r="AO18"/>
  <c r="AP30" i="21"/>
  <c r="AO29"/>
  <c r="AP26"/>
  <c r="AO25"/>
  <c r="AP22"/>
  <c r="AO21"/>
  <c r="AP18"/>
  <c r="AO17"/>
  <c r="AO15"/>
  <c r="AO14"/>
  <c r="AP11"/>
  <c r="AO10"/>
  <c r="AP9"/>
  <c r="AP7"/>
  <c r="AO32"/>
  <c r="AP29"/>
  <c r="AO28"/>
  <c r="AP25"/>
  <c r="AO24"/>
  <c r="AP21"/>
  <c r="AO20"/>
  <c r="AP17"/>
  <c r="AO16"/>
  <c r="AP15"/>
  <c r="AP14"/>
  <c r="AO13"/>
  <c r="AP10"/>
  <c r="AO8"/>
  <c r="AP32"/>
  <c r="AO31"/>
  <c r="AP28"/>
  <c r="AO27"/>
  <c r="AP24"/>
  <c r="AO23"/>
  <c r="AP20"/>
  <c r="AO19"/>
  <c r="AP16"/>
  <c r="AP13"/>
  <c r="AO12"/>
  <c r="AP8"/>
  <c r="AP31" i="15"/>
  <c r="AO30"/>
  <c r="AP27"/>
  <c r="AO26"/>
  <c r="AP23"/>
  <c r="AO22"/>
  <c r="AP19"/>
  <c r="AO18"/>
  <c r="AP12"/>
  <c r="AO11"/>
  <c r="AO9"/>
  <c r="AO7"/>
  <c r="AP30"/>
  <c r="AO29"/>
  <c r="AP26"/>
  <c r="AO25"/>
  <c r="AP22"/>
  <c r="AO21"/>
  <c r="AP18"/>
  <c r="AO17"/>
  <c r="AO15"/>
  <c r="AO14"/>
  <c r="AP11"/>
  <c r="AO10"/>
  <c r="AP9"/>
  <c r="AP7"/>
  <c r="AH7"/>
  <c r="AO32"/>
  <c r="AP29"/>
  <c r="AO28"/>
  <c r="AP25"/>
  <c r="AO24"/>
  <c r="AP21"/>
  <c r="AO20"/>
  <c r="AP17"/>
  <c r="AO16"/>
  <c r="AP15"/>
  <c r="AP14"/>
  <c r="AO13"/>
  <c r="AP10"/>
  <c r="AO8"/>
  <c r="AP32" i="19"/>
  <c r="AO31"/>
  <c r="AP28"/>
  <c r="AO27"/>
  <c r="AP24"/>
  <c r="AO23"/>
  <c r="AP20"/>
  <c r="AO19"/>
  <c r="AP16"/>
  <c r="AP13"/>
  <c r="AO12"/>
  <c r="AP8"/>
  <c r="AP31"/>
  <c r="AO30"/>
  <c r="AP27"/>
  <c r="AO26"/>
  <c r="AP23"/>
  <c r="AO22"/>
  <c r="AP19"/>
  <c r="AO18"/>
  <c r="AP12"/>
  <c r="AO11"/>
  <c r="AO9"/>
  <c r="AO7"/>
  <c r="AP30"/>
  <c r="AO29"/>
  <c r="AP26"/>
  <c r="AO25"/>
  <c r="AP22"/>
  <c r="AO21"/>
  <c r="AP18"/>
  <c r="AO17"/>
  <c r="AO15"/>
  <c r="AO14"/>
  <c r="AP11"/>
  <c r="AO10"/>
  <c r="AP9"/>
  <c r="AP7"/>
  <c r="AH7"/>
  <c r="AP9" i="14"/>
  <c r="AO21"/>
  <c r="AO29"/>
  <c r="AO7" i="12"/>
  <c r="AO9"/>
  <c r="AO11"/>
  <c r="AP12"/>
  <c r="AO14"/>
  <c r="AP15"/>
  <c r="AP16"/>
  <c r="AP18"/>
  <c r="AP20"/>
  <c r="AP22"/>
  <c r="AP24"/>
  <c r="AP26"/>
  <c r="AP28"/>
  <c r="AP30"/>
  <c r="AP32"/>
  <c r="AO13" i="14"/>
  <c r="AP17"/>
  <c r="AO19"/>
  <c r="AP21"/>
  <c r="AO23"/>
  <c r="AP25"/>
  <c r="AO27"/>
  <c r="AP29"/>
  <c r="AO31"/>
  <c r="AP8" i="13"/>
  <c r="AP11"/>
  <c r="AO13"/>
  <c r="AO15"/>
  <c r="AO18"/>
  <c r="AO22"/>
  <c r="AO26"/>
  <c r="AO30"/>
  <c r="AO12" i="15"/>
  <c r="AP13"/>
  <c r="AP9" i="22"/>
  <c r="AO18" i="21"/>
  <c r="AP19"/>
  <c r="AO22"/>
  <c r="AP23"/>
  <c r="AO26"/>
  <c r="AP27"/>
  <c r="AO30"/>
  <c r="AP31"/>
  <c r="AP10" i="19"/>
  <c r="AO13"/>
  <c r="AP14"/>
  <c r="AP10" i="17"/>
  <c r="AO13"/>
  <c r="AP14"/>
  <c r="AD7" i="12"/>
  <c r="AU8"/>
  <c r="AE8" i="21"/>
  <c r="AU8"/>
  <c r="AD8" i="19"/>
  <c r="AU8"/>
  <c r="AD7" i="17"/>
  <c r="AU8"/>
  <c r="AD7" i="22"/>
  <c r="AU8"/>
  <c r="AH7" i="14"/>
  <c r="AH7" i="18"/>
  <c r="AE7" i="21"/>
  <c r="AE7" i="14"/>
  <c r="AV15" i="16"/>
  <c r="AU8"/>
  <c r="AD7" i="15"/>
  <c r="AU8"/>
  <c r="AD7" i="18"/>
  <c r="AU8"/>
  <c r="AH7" i="12"/>
  <c r="AH7" i="13"/>
  <c r="AH7" i="22"/>
  <c r="AH7" i="21"/>
  <c r="AH7" i="17"/>
  <c r="AE7" i="12"/>
  <c r="AE7" i="16"/>
  <c r="AX9" i="12"/>
  <c r="AV15" i="14"/>
  <c r="AV8" i="16"/>
  <c r="AV8" i="21"/>
  <c r="AX7" i="12"/>
  <c r="AX15"/>
  <c r="AX8" i="14"/>
  <c r="AV8" i="12"/>
  <c r="AV7" i="14"/>
  <c r="AV9"/>
  <c r="AX7" i="13"/>
  <c r="AX9"/>
  <c r="AX15"/>
  <c r="AX7" i="16"/>
  <c r="AX9"/>
  <c r="AX15"/>
  <c r="AV7" i="22"/>
  <c r="AV9"/>
  <c r="AX7" i="21"/>
  <c r="AX9"/>
  <c r="AX15"/>
  <c r="AX7" i="19"/>
  <c r="AV8"/>
  <c r="AX9"/>
  <c r="AX15"/>
  <c r="AV7" i="18"/>
  <c r="AX8"/>
  <c r="AV9"/>
  <c r="AV15"/>
  <c r="AX7" i="17"/>
  <c r="AV8"/>
  <c r="AX9"/>
  <c r="AX15"/>
  <c r="AD8" i="15"/>
  <c r="AD9" i="18"/>
  <c r="AD9" i="14"/>
  <c r="AE8" i="17"/>
  <c r="AE8" i="13"/>
  <c r="AD9" i="12"/>
  <c r="AI8"/>
  <c r="AI9" i="14"/>
  <c r="AI15"/>
  <c r="AI8" i="13"/>
  <c r="AI9" i="15"/>
  <c r="AI15"/>
  <c r="AI8" i="16"/>
  <c r="AI9" i="22"/>
  <c r="AI15"/>
  <c r="AI8" i="21"/>
  <c r="AI15" i="20"/>
  <c r="AI8" i="19"/>
  <c r="AI9" i="18"/>
  <c r="AI15"/>
  <c r="AI8" i="17"/>
  <c r="AD8" i="16"/>
  <c r="AD9" i="15"/>
  <c r="AE8" i="18"/>
  <c r="AE8" i="14"/>
  <c r="AE8" i="16"/>
  <c r="AD8" i="12"/>
  <c r="AD9" i="19"/>
  <c r="AD7"/>
  <c r="AD7" i="13"/>
  <c r="AD9"/>
  <c r="AX8" i="15"/>
  <c r="AV7" i="12"/>
  <c r="AX8"/>
  <c r="AV9"/>
  <c r="AV15"/>
  <c r="AX7" i="14"/>
  <c r="AV8"/>
  <c r="AX9"/>
  <c r="AX15"/>
  <c r="AV7" i="13"/>
  <c r="AX8"/>
  <c r="AV9"/>
  <c r="AV15"/>
  <c r="AX7" i="15"/>
  <c r="AV8"/>
  <c r="AX9"/>
  <c r="AX15"/>
  <c r="AV7" i="16"/>
  <c r="AX8"/>
  <c r="AV9"/>
  <c r="AX7" i="22"/>
  <c r="AV8"/>
  <c r="AX9"/>
  <c r="AX15"/>
  <c r="AV7" i="21"/>
  <c r="AX8"/>
  <c r="AV9"/>
  <c r="AV15"/>
  <c r="AV7" i="19"/>
  <c r="AX8"/>
  <c r="AV9"/>
  <c r="AV15"/>
  <c r="AX7" i="18"/>
  <c r="AV8"/>
  <c r="AX9"/>
  <c r="AX15"/>
  <c r="AV7" i="17"/>
  <c r="AX8"/>
  <c r="AV9"/>
  <c r="AV15"/>
  <c r="AD8" i="18"/>
  <c r="AD8" i="22"/>
  <c r="AD8" i="14"/>
  <c r="AD9" i="22"/>
  <c r="AE8" i="12"/>
  <c r="AE8" i="15"/>
  <c r="AD9" i="16"/>
  <c r="AD7"/>
  <c r="AD9" i="21"/>
  <c r="AD7"/>
  <c r="AV7" i="15"/>
  <c r="AV9"/>
  <c r="AV15"/>
  <c r="AI9" i="12"/>
  <c r="AI15"/>
  <c r="AI8" i="14"/>
  <c r="AI9" i="13"/>
  <c r="AI15"/>
  <c r="AI8" i="15"/>
  <c r="AI9" i="16"/>
  <c r="AI15"/>
  <c r="AI8" i="22"/>
  <c r="AI9" i="21"/>
  <c r="AI15"/>
  <c r="AI9" i="19"/>
  <c r="AI15"/>
  <c r="AI8" i="18"/>
  <c r="AI9" i="17"/>
  <c r="AD8"/>
  <c r="AD8" i="21"/>
  <c r="AD8" i="13"/>
  <c r="AD9" i="17"/>
  <c r="AE8" i="22"/>
  <c r="AE8" i="19"/>
  <c r="AD15"/>
  <c r="AD15" i="20"/>
  <c r="AD15" i="16"/>
  <c r="AD15" i="15"/>
  <c r="AE15" i="14"/>
  <c r="AD15" i="12"/>
  <c r="AD15" i="17"/>
  <c r="AD15" i="21"/>
  <c r="AD15" i="22"/>
  <c r="AD15" i="13"/>
  <c r="AE15" i="12"/>
  <c r="AE15" i="17"/>
  <c r="AE15" i="18"/>
  <c r="AE15" i="19"/>
  <c r="AE15" i="20"/>
  <c r="AE15" i="21"/>
  <c r="AE15" i="22"/>
  <c r="AE15" i="16"/>
  <c r="AE15" i="15"/>
  <c r="AE15" i="13"/>
  <c r="AD15" i="18"/>
  <c r="AD15" i="14"/>
  <c r="D7" i="11" l="1"/>
  <c r="A7"/>
</calcChain>
</file>

<file path=xl/sharedStrings.xml><?xml version="1.0" encoding="utf-8"?>
<sst xmlns="http://schemas.openxmlformats.org/spreadsheetml/2006/main" count="442" uniqueCount="152">
  <si>
    <t>Informations générales</t>
  </si>
  <si>
    <t>Informations fiscales</t>
  </si>
  <si>
    <t>Autres</t>
  </si>
  <si>
    <t>CDE CLT</t>
  </si>
  <si>
    <t>Resp</t>
  </si>
  <si>
    <t>Coll 1</t>
  </si>
  <si>
    <t>Coll 2</t>
  </si>
  <si>
    <t>Forme</t>
  </si>
  <si>
    <t>Date de clôture</t>
  </si>
  <si>
    <t>Renseigner ici les initiales des collaborateurs et responsables de dossiers</t>
  </si>
  <si>
    <t>Responsables</t>
  </si>
  <si>
    <t>Collaborateurs</t>
  </si>
  <si>
    <t>regime_tva</t>
  </si>
  <si>
    <t>SARL</t>
  </si>
  <si>
    <t>Réel mensuel</t>
  </si>
  <si>
    <t>SA</t>
  </si>
  <si>
    <t>Réel trimestriel</t>
  </si>
  <si>
    <t>SAS</t>
  </si>
  <si>
    <t>Acompte/CA12</t>
  </si>
  <si>
    <t>SCI</t>
  </si>
  <si>
    <t>Paramètres</t>
  </si>
  <si>
    <t>Formes juridiques</t>
  </si>
  <si>
    <t>Informations clients</t>
  </si>
  <si>
    <t>Association</t>
  </si>
  <si>
    <t>Informations générales (Rappel)</t>
  </si>
  <si>
    <t>Comptes annuels</t>
  </si>
  <si>
    <t xml:space="preserve">Période : </t>
  </si>
  <si>
    <t>Nom du client</t>
  </si>
  <si>
    <t>Date de clôture (jj/mm/aaaa)</t>
  </si>
  <si>
    <t>Juridique</t>
  </si>
  <si>
    <t>Num régime TVA</t>
  </si>
  <si>
    <t>Mois</t>
  </si>
  <si>
    <t>Technique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</si>
  <si>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</si>
  <si>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</si>
  <si>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</si>
  <si>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</si>
  <si>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</si>
  <si>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</si>
  <si>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</si>
  <si>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</si>
  <si>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</si>
  <si>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</si>
  <si>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</si>
  <si>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</si>
  <si>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TVA</t>
  </si>
  <si>
    <t>Échéances comptables et juridiques</t>
  </si>
  <si>
    <t>Échéances fiscales</t>
  </si>
  <si>
    <t>x</t>
  </si>
  <si>
    <t>IS</t>
  </si>
  <si>
    <t>Régime TVA</t>
  </si>
  <si>
    <t>Versement de dividendes à prévoir</t>
  </si>
  <si>
    <t>TA</t>
  </si>
  <si>
    <t>Effectif</t>
  </si>
  <si>
    <t>Acompte IS</t>
  </si>
  <si>
    <t>Cas</t>
  </si>
  <si>
    <t>FPC</t>
  </si>
  <si>
    <t>Moins de 10</t>
  </si>
  <si>
    <t>Plus de 10</t>
  </si>
  <si>
    <t>Plus de 20</t>
  </si>
  <si>
    <t>Néant</t>
  </si>
  <si>
    <t>Non concerné</t>
  </si>
  <si>
    <t>Vous pouvez ici personnaliser les données qui seront reprises dans les autres feuilles</t>
  </si>
  <si>
    <t>Taxe_sur_salaires</t>
  </si>
  <si>
    <t>Mensuel</t>
  </si>
  <si>
    <t>Annuel</t>
  </si>
  <si>
    <t>Informations sociales</t>
  </si>
  <si>
    <t>Etablissement de comptes annuels</t>
  </si>
  <si>
    <t>Etablissement du juridique annuel courant</t>
  </si>
  <si>
    <t>Code client</t>
  </si>
  <si>
    <t>Date de dépôt</t>
  </si>
  <si>
    <t>Informations comptables et juridiques</t>
  </si>
  <si>
    <t>Mars</t>
  </si>
  <si>
    <t>Avril</t>
  </si>
  <si>
    <t>Mai</t>
  </si>
  <si>
    <t>Juin</t>
  </si>
  <si>
    <t>Objectif du fichier</t>
  </si>
  <si>
    <t>Le fichier comporte 14 feuilles</t>
  </si>
  <si>
    <t>- Paramètres cabinet</t>
  </si>
  <si>
    <t>- Janvier à Décembre (12 feuilles)</t>
  </si>
  <si>
    <t>Nom du cabinet</t>
  </si>
  <si>
    <t xml:space="preserve">Nom du cabinet : </t>
  </si>
  <si>
    <t xml:space="preserve">Année civile des échéances suivies : </t>
  </si>
  <si>
    <t>- Informations clients</t>
  </si>
  <si>
    <t>- Lister sur cette feuille la liste des clients du cabinet</t>
  </si>
  <si>
    <t>Organisation et utilisation du fichier</t>
  </si>
  <si>
    <t>- Pour chaque client, remplir les cellules vides d'un "x" (laisser la cellule vide si le client n'est pas concerné)</t>
  </si>
  <si>
    <t>!!!Certaines cellules proposent un choix de textes parmi une liste déroulante. Il est impossible de saisir un autre texte que celui prévu dans cette liste.</t>
  </si>
  <si>
    <t>- Renseigner le nom de votre cabinet</t>
  </si>
  <si>
    <t>- Renseigner l'année civile pour laquelle vous souhaitez suivre les échéances mensuelles</t>
  </si>
  <si>
    <t>- Renseigner les initiales des collaborateurs et responsables de dossiers (elles seront proposées en liste déroulante sur la feuille "Informations clients")</t>
  </si>
  <si>
    <t>- Modifier si nécessaire la liste des différentes formes juridiques proposées (elles seront proposées en liste déroulante sur la feuille "Informations clients")</t>
  </si>
  <si>
    <t>Feuilles Janvier à Décembre</t>
  </si>
  <si>
    <t>Chaque feuille représente un mois de l'année et reprend, pour chaque client, les échéances du mois en fonction des caractéristiques renseignées sur la feuille "Informations Clients" (cellules rouges)</t>
  </si>
  <si>
    <t>Les cellules grisées signifient que le client n'est pas concerné par l'échéance</t>
  </si>
  <si>
    <t xml:space="preserve">- Pour chaque cellule en rouge : </t>
  </si>
  <si>
    <t>- saisir la date de réalisation du travail =&gt; la cellule devient verte</t>
  </si>
  <si>
    <t>- saisir "NA" si le client n'est pas concerné spécifiquement pour l'échéance de la période =&gt; la cellule devient orange</t>
  </si>
  <si>
    <t>Accueil / Mode d'emploi</t>
  </si>
  <si>
    <t>Protection du fichier et modification</t>
  </si>
  <si>
    <t>Par défaut, seules les cellules à remplir sont modifiables (voir "Protection du fichier et modification")</t>
  </si>
  <si>
    <t>Le fichier est, par défaut, protégé (sans mot de passe) afin que les formules automatiques ne soient pas supprimées par erreur.</t>
  </si>
  <si>
    <t>!!!Les cellules bleutées comportent des formules. Il est IMPERATIF de ne pas les supprimer</t>
  </si>
  <si>
    <t>Cabinet CROCRCC</t>
  </si>
  <si>
    <t>CLT/8</t>
  </si>
  <si>
    <t>externes des clients</t>
  </si>
  <si>
    <t>SNC</t>
  </si>
  <si>
    <t>SCS</t>
  </si>
  <si>
    <t>SCA</t>
  </si>
  <si>
    <t>Personnel Intérimaire / Temporaire</t>
  </si>
  <si>
    <t>Vignette</t>
  </si>
  <si>
    <t>IR</t>
  </si>
  <si>
    <t>CLT/7</t>
  </si>
  <si>
    <t>Suivi des échéances comptables, juridiques, fiscales et Personnel Occasionnels des clients</t>
  </si>
  <si>
    <t>occasionnel des clients</t>
  </si>
  <si>
    <r>
      <t xml:space="preserve">Suivre les principales échéances comptables, fiscales, juridiques et </t>
    </r>
    <r>
      <rPr>
        <sz val="11"/>
        <color theme="1"/>
        <rFont val="Calibri"/>
        <family val="2"/>
        <scheme val="minor"/>
      </rPr>
      <t>personnel occasionneldes clients</t>
    </r>
  </si>
  <si>
    <t>Coopératice</t>
  </si>
  <si>
    <t>Personne Physique</t>
  </si>
  <si>
    <t>Timbres fiscaux</t>
  </si>
  <si>
    <t>Acomptes IS</t>
  </si>
  <si>
    <t>Déclaration annuelle 
RAS sur fournisseurs étrangers</t>
  </si>
  <si>
    <t>TVA / FRS ETRANGERS</t>
  </si>
  <si>
    <t>TAXE PROF</t>
  </si>
  <si>
    <t>Taxes locales (TE + TSC)</t>
  </si>
  <si>
    <t>Déclaration annuelle Base T.Prof</t>
  </si>
  <si>
    <t>Etat 9421</t>
  </si>
  <si>
    <t>Liasse Fiscale</t>
  </si>
  <si>
    <t>Déclaration Honoraires</t>
  </si>
  <si>
    <t>T.P.A</t>
  </si>
  <si>
    <t>Déclaration annuelle 
de protata des deductions - TVA</t>
  </si>
  <si>
    <t>Office du change</t>
  </si>
  <si>
    <t>Société Maroc S.A.S</t>
  </si>
  <si>
    <t>Docteur AHMADI</t>
  </si>
  <si>
    <t>Associé 1</t>
  </si>
  <si>
    <t>Associé 2</t>
  </si>
  <si>
    <t>Associé 3</t>
  </si>
  <si>
    <t>Consultant 1</t>
  </si>
  <si>
    <t>Consultant 2</t>
  </si>
  <si>
    <t>Consultant 3</t>
  </si>
  <si>
    <t>Consultant 4</t>
  </si>
  <si>
    <t>Consultant 5</t>
  </si>
  <si>
    <t>Consultant 6</t>
  </si>
  <si>
    <t>Consultant 7</t>
  </si>
  <si>
    <t>Manager 1</t>
  </si>
  <si>
    <t>Manager 2</t>
  </si>
  <si>
    <t>Manager 3</t>
  </si>
  <si>
    <t>Manager 4</t>
  </si>
  <si>
    <t>Consultant 8</t>
  </si>
  <si>
    <t>Consultant 9</t>
  </si>
  <si>
    <t>Consultant 10</t>
  </si>
  <si>
    <t>Janvier</t>
  </si>
  <si>
    <t>Contribution sociale de solidarité sur les revenus</t>
  </si>
</sst>
</file>

<file path=xl/styles.xml><?xml version="1.0" encoding="utf-8"?>
<styleSheet xmlns="http://schemas.openxmlformats.org/spreadsheetml/2006/main">
  <numFmts count="2">
    <numFmt numFmtId="164" formatCode="[$-40C]mmm\-yy;@"/>
    <numFmt numFmtId="165" formatCode="dd"/>
  </numFmts>
  <fonts count="3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1"/>
      <color theme="2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4"/>
      <color theme="5"/>
      <name val="Calibri"/>
      <family val="2"/>
      <scheme val="major"/>
    </font>
    <font>
      <sz val="10"/>
      <name val="Trebuchet MS"/>
      <family val="2"/>
    </font>
    <font>
      <b/>
      <sz val="9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20"/>
      <color theme="5"/>
      <name val="Calibri"/>
      <family val="2"/>
      <scheme val="major"/>
    </font>
    <font>
      <b/>
      <sz val="11"/>
      <name val="Calibri"/>
      <family val="2"/>
      <scheme val="minor"/>
    </font>
    <font>
      <b/>
      <u/>
      <sz val="20"/>
      <color theme="5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b/>
      <u/>
      <sz val="11"/>
      <color theme="2" tint="-0.249977111117893"/>
      <name val="Calibri"/>
      <family val="2"/>
      <scheme val="minor"/>
    </font>
    <font>
      <b/>
      <u val="double"/>
      <sz val="9"/>
      <color rgb="FFFF0000"/>
      <name val="Calibri"/>
      <family val="2"/>
      <scheme val="minor"/>
    </font>
    <font>
      <b/>
      <sz val="14"/>
      <color theme="4"/>
      <name val="Calibri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theme="2"/>
      </left>
      <right style="thin">
        <color theme="2"/>
      </right>
      <top style="medium">
        <color theme="2"/>
      </top>
      <bottom style="thin">
        <color theme="2"/>
      </bottom>
      <diagonal/>
    </border>
    <border>
      <left style="medium">
        <color theme="2"/>
      </left>
      <right/>
      <top style="thin">
        <color theme="2"/>
      </top>
      <bottom style="thin">
        <color theme="2"/>
      </bottom>
      <diagonal/>
    </border>
    <border>
      <left style="hair">
        <color theme="2"/>
      </left>
      <right style="hair">
        <color theme="2"/>
      </right>
      <top style="hair">
        <color theme="2"/>
      </top>
      <bottom style="hair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hair">
        <color theme="2"/>
      </bottom>
      <diagonal/>
    </border>
    <border>
      <left style="medium">
        <color theme="2"/>
      </left>
      <right style="medium">
        <color theme="2"/>
      </right>
      <top style="hair">
        <color theme="2"/>
      </top>
      <bottom style="hair">
        <color theme="2"/>
      </bottom>
      <diagonal/>
    </border>
    <border>
      <left style="medium">
        <color theme="2"/>
      </left>
      <right style="medium">
        <color theme="2"/>
      </right>
      <top style="hair">
        <color theme="2"/>
      </top>
      <bottom style="medium">
        <color theme="2"/>
      </bottom>
      <diagonal/>
    </border>
    <border>
      <left style="medium">
        <color theme="2"/>
      </left>
      <right style="thin">
        <color theme="2"/>
      </right>
      <top style="medium">
        <color theme="2"/>
      </top>
      <bottom style="hair">
        <color theme="2"/>
      </bottom>
      <diagonal/>
    </border>
    <border>
      <left style="thin">
        <color theme="2"/>
      </left>
      <right style="medium">
        <color theme="2"/>
      </right>
      <top style="medium">
        <color theme="2"/>
      </top>
      <bottom style="hair">
        <color theme="2"/>
      </bottom>
      <diagonal/>
    </border>
    <border>
      <left style="medium">
        <color theme="2"/>
      </left>
      <right style="thin">
        <color theme="2"/>
      </right>
      <top style="hair">
        <color theme="2"/>
      </top>
      <bottom style="hair">
        <color theme="2"/>
      </bottom>
      <diagonal/>
    </border>
    <border>
      <left style="thin">
        <color theme="2"/>
      </left>
      <right style="medium">
        <color theme="2"/>
      </right>
      <top style="hair">
        <color theme="2"/>
      </top>
      <bottom style="hair">
        <color theme="2"/>
      </bottom>
      <diagonal/>
    </border>
    <border>
      <left style="medium">
        <color theme="2"/>
      </left>
      <right style="thin">
        <color theme="2"/>
      </right>
      <top style="hair">
        <color theme="2"/>
      </top>
      <bottom style="medium">
        <color theme="2"/>
      </bottom>
      <diagonal/>
    </border>
    <border>
      <left style="thin">
        <color theme="2"/>
      </left>
      <right style="medium">
        <color theme="2"/>
      </right>
      <top style="hair">
        <color theme="2"/>
      </top>
      <bottom style="medium">
        <color theme="2"/>
      </bottom>
      <diagonal/>
    </border>
    <border>
      <left style="thin">
        <color indexed="64"/>
      </left>
      <right/>
      <top/>
      <bottom/>
      <diagonal/>
    </border>
    <border>
      <left style="thin">
        <color theme="2"/>
      </left>
      <right style="thin">
        <color theme="2"/>
      </right>
      <top style="hair">
        <color theme="2"/>
      </top>
      <bottom style="hair">
        <color theme="2"/>
      </bottom>
      <diagonal/>
    </border>
    <border>
      <left/>
      <right style="medium">
        <color theme="2"/>
      </right>
      <top style="hair">
        <color theme="2"/>
      </top>
      <bottom style="medium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2"/>
      </left>
      <right/>
      <top/>
      <bottom style="hair">
        <color theme="2"/>
      </bottom>
      <diagonal/>
    </border>
    <border>
      <left/>
      <right/>
      <top/>
      <bottom style="hair">
        <color theme="2"/>
      </bottom>
      <diagonal/>
    </border>
    <border>
      <left/>
      <right style="medium">
        <color theme="2"/>
      </right>
      <top/>
      <bottom style="hair">
        <color theme="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2"/>
      </right>
      <top style="thin">
        <color theme="2"/>
      </top>
      <bottom style="thin">
        <color theme="2"/>
      </bottom>
      <diagonal/>
    </border>
    <border>
      <left style="medium">
        <color theme="2"/>
      </left>
      <right/>
      <top style="hair">
        <color theme="2"/>
      </top>
      <bottom style="medium">
        <color theme="2"/>
      </bottom>
      <diagonal/>
    </border>
    <border>
      <left/>
      <right/>
      <top style="hair">
        <color theme="2"/>
      </top>
      <bottom style="medium">
        <color theme="2"/>
      </bottom>
      <diagonal/>
    </border>
    <border>
      <left/>
      <right style="thin">
        <color indexed="64"/>
      </right>
      <top style="hair">
        <color theme="2"/>
      </top>
      <bottom style="medium">
        <color theme="2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 style="thin">
        <color theme="2"/>
      </bottom>
      <diagonal/>
    </border>
    <border>
      <left style="medium">
        <color theme="2"/>
      </left>
      <right style="thin">
        <color theme="2"/>
      </right>
      <top style="medium">
        <color theme="2"/>
      </top>
      <bottom style="thin">
        <color theme="2"/>
      </bottom>
      <diagonal/>
    </border>
    <border>
      <left style="thin">
        <color theme="2"/>
      </left>
      <right style="medium">
        <color theme="2"/>
      </right>
      <top style="medium">
        <color theme="2"/>
      </top>
      <bottom style="thin">
        <color theme="2"/>
      </bottom>
      <diagonal/>
    </border>
    <border>
      <left style="medium">
        <color theme="2"/>
      </left>
      <right/>
      <top style="thin">
        <color theme="2"/>
      </top>
      <bottom style="hair">
        <color theme="2"/>
      </bottom>
      <diagonal/>
    </border>
    <border>
      <left/>
      <right/>
      <top style="thin">
        <color theme="2"/>
      </top>
      <bottom style="hair">
        <color theme="2"/>
      </bottom>
      <diagonal/>
    </border>
    <border>
      <left/>
      <right style="medium">
        <color theme="2"/>
      </right>
      <top style="thin">
        <color theme="2"/>
      </top>
      <bottom style="hair">
        <color theme="2"/>
      </bottom>
      <diagonal/>
    </border>
    <border>
      <left style="medium">
        <color theme="2"/>
      </left>
      <right style="hair">
        <color theme="2"/>
      </right>
      <top style="hair">
        <color theme="2"/>
      </top>
      <bottom style="hair">
        <color theme="2"/>
      </bottom>
      <diagonal/>
    </border>
    <border>
      <left style="hair">
        <color theme="2"/>
      </left>
      <right style="medium">
        <color theme="2"/>
      </right>
      <top style="hair">
        <color theme="2"/>
      </top>
      <bottom style="hair">
        <color theme="2"/>
      </bottom>
      <diagonal/>
    </border>
    <border>
      <left style="medium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medium">
        <color theme="2"/>
      </right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 style="medium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medium">
        <color theme="2"/>
      </right>
      <top style="thin">
        <color theme="2"/>
      </top>
      <bottom/>
      <diagonal/>
    </border>
    <border>
      <left style="medium">
        <color theme="2"/>
      </left>
      <right style="medium">
        <color theme="2"/>
      </right>
      <top style="thin">
        <color theme="2"/>
      </top>
      <bottom/>
      <diagonal/>
    </border>
    <border>
      <left style="medium">
        <color theme="2"/>
      </left>
      <right style="mediumDashed">
        <color theme="2"/>
      </right>
      <top style="hair">
        <color theme="2"/>
      </top>
      <bottom style="hair">
        <color theme="2"/>
      </bottom>
      <diagonal/>
    </border>
    <border>
      <left style="mediumDashed">
        <color theme="2"/>
      </left>
      <right style="mediumDashed">
        <color theme="2"/>
      </right>
      <top style="hair">
        <color theme="2"/>
      </top>
      <bottom style="hair">
        <color theme="2"/>
      </bottom>
      <diagonal/>
    </border>
    <border>
      <left style="mediumDashed">
        <color theme="2"/>
      </left>
      <right style="medium">
        <color theme="2"/>
      </right>
      <top style="hair">
        <color theme="2"/>
      </top>
      <bottom style="hair">
        <color theme="2"/>
      </bottom>
      <diagonal/>
    </border>
    <border>
      <left style="medium">
        <color theme="2"/>
      </left>
      <right style="medium">
        <color theme="2"/>
      </right>
      <top style="hair">
        <color theme="2"/>
      </top>
      <bottom/>
      <diagonal/>
    </border>
    <border>
      <left style="thin">
        <color theme="2"/>
      </left>
      <right/>
      <top style="hair">
        <color theme="2"/>
      </top>
      <bottom style="hair">
        <color theme="2"/>
      </bottom>
      <diagonal/>
    </border>
    <border>
      <left style="medium">
        <color theme="2"/>
      </left>
      <right/>
      <top style="medium">
        <color theme="2"/>
      </top>
      <bottom style="thin">
        <color theme="2"/>
      </bottom>
      <diagonal/>
    </border>
    <border>
      <left/>
      <right/>
      <top style="medium">
        <color theme="2"/>
      </top>
      <bottom style="thin">
        <color theme="2"/>
      </bottom>
      <diagonal/>
    </border>
    <border>
      <left/>
      <right style="medium">
        <color theme="2"/>
      </right>
      <top style="medium">
        <color theme="2"/>
      </top>
      <bottom style="thin">
        <color theme="2"/>
      </bottom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1" fillId="3" borderId="1">
      <alignment horizontal="center" vertical="center" wrapText="1"/>
    </xf>
    <xf numFmtId="0" fontId="1" fillId="2" borderId="2" applyBorder="0">
      <alignment horizontal="left"/>
    </xf>
    <xf numFmtId="0" fontId="6" fillId="0" borderId="0"/>
    <xf numFmtId="0" fontId="7" fillId="0" borderId="0" applyNumberFormat="0" applyFill="0" applyProtection="0">
      <alignment horizontal="left" indent="1"/>
    </xf>
    <xf numFmtId="0" fontId="10" fillId="0" borderId="0"/>
  </cellStyleXfs>
  <cellXfs count="200">
    <xf numFmtId="0" fontId="0" fillId="0" borderId="0" xfId="0"/>
    <xf numFmtId="0" fontId="2" fillId="4" borderId="0" xfId="0" applyFont="1" applyFill="1" applyProtection="1"/>
    <xf numFmtId="0" fontId="2" fillId="4" borderId="0" xfId="0" applyFont="1" applyFill="1" applyAlignment="1" applyProtection="1">
      <alignment wrapText="1"/>
    </xf>
    <xf numFmtId="0" fontId="4" fillId="0" borderId="0" xfId="2"/>
    <xf numFmtId="0" fontId="2" fillId="4" borderId="0" xfId="0" applyFont="1" applyFill="1" applyAlignment="1">
      <alignment vertical="center" wrapText="1"/>
    </xf>
    <xf numFmtId="0" fontId="3" fillId="0" borderId="0" xfId="0" applyFont="1" applyAlignment="1"/>
    <xf numFmtId="0" fontId="0" fillId="0" borderId="0" xfId="0" applyAlignment="1">
      <alignment horizontal="center"/>
    </xf>
    <xf numFmtId="0" fontId="10" fillId="0" borderId="0" xfId="7"/>
    <xf numFmtId="0" fontId="0" fillId="0" borderId="0" xfId="0" applyFont="1"/>
    <xf numFmtId="0" fontId="0" fillId="0" borderId="0" xfId="7" applyFont="1"/>
    <xf numFmtId="0" fontId="8" fillId="0" borderId="0" xfId="0" applyFont="1" applyFill="1" applyAlignment="1">
      <alignment horizontal="center"/>
    </xf>
    <xf numFmtId="0" fontId="0" fillId="0" borderId="0" xfId="7" applyFont="1" applyFill="1"/>
    <xf numFmtId="0" fontId="0" fillId="0" borderId="0" xfId="0" applyFont="1" applyFill="1"/>
    <xf numFmtId="0" fontId="0" fillId="0" borderId="6" xfId="7" applyFont="1" applyFill="1" applyBorder="1"/>
    <xf numFmtId="0" fontId="0" fillId="0" borderId="11" xfId="7" applyFont="1" applyFill="1" applyBorder="1"/>
    <xf numFmtId="0" fontId="0" fillId="0" borderId="12" xfId="7" applyFont="1" applyFill="1" applyBorder="1"/>
    <xf numFmtId="0" fontId="0" fillId="0" borderId="11" xfId="7" applyFont="1" applyFill="1" applyBorder="1" applyAlignment="1" applyProtection="1">
      <alignment horizontal="center"/>
      <protection locked="0"/>
    </xf>
    <xf numFmtId="0" fontId="0" fillId="0" borderId="12" xfId="7" applyFont="1" applyFill="1" applyBorder="1" applyAlignment="1" applyProtection="1">
      <alignment horizontal="center"/>
      <protection locked="0"/>
    </xf>
    <xf numFmtId="0" fontId="0" fillId="0" borderId="13" xfId="7" applyFont="1" applyFill="1" applyBorder="1" applyAlignment="1" applyProtection="1">
      <alignment horizontal="center"/>
      <protection locked="0"/>
    </xf>
    <xf numFmtId="0" fontId="0" fillId="0" borderId="14" xfId="7" applyFont="1" applyFill="1" applyBorder="1" applyAlignment="1" applyProtection="1">
      <alignment horizontal="center"/>
      <protection locked="0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164" fontId="0" fillId="0" borderId="0" xfId="0" applyNumberFormat="1" applyAlignment="1">
      <alignment horizontal="center"/>
    </xf>
    <xf numFmtId="0" fontId="12" fillId="2" borderId="0" xfId="7" applyFont="1" applyFill="1"/>
    <xf numFmtId="0" fontId="10" fillId="0" borderId="4" xfId="7" applyBorder="1"/>
    <xf numFmtId="0" fontId="10" fillId="0" borderId="4" xfId="7" applyBorder="1" applyAlignment="1">
      <alignment horizontal="center"/>
    </xf>
    <xf numFmtId="0" fontId="2" fillId="4" borderId="0" xfId="0" applyFont="1" applyFill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0" fillId="2" borderId="0" xfId="0" applyFill="1"/>
    <xf numFmtId="0" fontId="10" fillId="0" borderId="18" xfId="7" applyBorder="1"/>
    <xf numFmtId="0" fontId="10" fillId="0" borderId="4" xfId="7" quotePrefix="1" applyBorder="1"/>
    <xf numFmtId="0" fontId="10" fillId="0" borderId="0" xfId="7" applyAlignment="1">
      <alignment horizontal="right"/>
    </xf>
    <xf numFmtId="0" fontId="13" fillId="0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/>
    <xf numFmtId="14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3" borderId="9" xfId="7" applyFont="1" applyFill="1" applyBorder="1" applyAlignment="1">
      <alignment horizontal="center"/>
    </xf>
    <xf numFmtId="0" fontId="8" fillId="3" borderId="10" xfId="7" applyFont="1" applyFill="1" applyBorder="1" applyAlignment="1">
      <alignment horizontal="center"/>
    </xf>
    <xf numFmtId="0" fontId="8" fillId="3" borderId="5" xfId="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NumberFormat="1" applyFont="1"/>
    <xf numFmtId="0" fontId="20" fillId="0" borderId="0" xfId="0" applyFont="1"/>
    <xf numFmtId="14" fontId="20" fillId="0" borderId="0" xfId="0" applyNumberFormat="1" applyFont="1"/>
    <xf numFmtId="0" fontId="20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5" fillId="0" borderId="15" xfId="0" applyFont="1" applyFill="1" applyBorder="1"/>
    <xf numFmtId="0" fontId="15" fillId="0" borderId="0" xfId="0" applyFont="1" applyFill="1"/>
    <xf numFmtId="0" fontId="21" fillId="0" borderId="20" xfId="0" applyNumberFormat="1" applyFont="1" applyFill="1" applyBorder="1" applyAlignment="1">
      <alignment horizontal="center" vertical="center" wrapText="1"/>
    </xf>
    <xf numFmtId="0" fontId="21" fillId="0" borderId="21" xfId="0" applyNumberFormat="1" applyFont="1" applyFill="1" applyBorder="1" applyAlignment="1">
      <alignment horizontal="center" vertical="center" wrapText="1"/>
    </xf>
    <xf numFmtId="0" fontId="21" fillId="0" borderId="22" xfId="0" applyNumberFormat="1" applyFont="1" applyFill="1" applyBorder="1" applyAlignment="1">
      <alignment horizontal="center" vertical="center" wrapText="1"/>
    </xf>
    <xf numFmtId="0" fontId="22" fillId="0" borderId="21" xfId="0" applyNumberFormat="1" applyFont="1" applyFill="1" applyBorder="1" applyAlignment="1">
      <alignment horizontal="center" vertical="center" wrapText="1"/>
    </xf>
    <xf numFmtId="0" fontId="21" fillId="3" borderId="25" xfId="0" applyNumberFormat="1" applyFont="1" applyFill="1" applyBorder="1" applyAlignment="1">
      <alignment horizontal="center" vertical="center" wrapText="1"/>
    </xf>
    <xf numFmtId="0" fontId="21" fillId="3" borderId="26" xfId="0" applyNumberFormat="1" applyFont="1" applyFill="1" applyBorder="1" applyAlignment="1">
      <alignment horizontal="center" vertical="center" wrapText="1"/>
    </xf>
    <xf numFmtId="0" fontId="22" fillId="3" borderId="26" xfId="0" applyNumberFormat="1" applyFont="1" applyFill="1" applyBorder="1" applyAlignment="1">
      <alignment horizontal="center" vertical="center" wrapText="1"/>
    </xf>
    <xf numFmtId="0" fontId="21" fillId="3" borderId="27" xfId="0" applyNumberFormat="1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/>
    </xf>
    <xf numFmtId="0" fontId="23" fillId="0" borderId="29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/>
    </xf>
    <xf numFmtId="0" fontId="20" fillId="0" borderId="29" xfId="0" applyFont="1" applyFill="1" applyBorder="1"/>
    <xf numFmtId="0" fontId="20" fillId="0" borderId="29" xfId="0" applyFont="1" applyFill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15" fillId="0" borderId="16" xfId="0" applyFont="1" applyFill="1" applyBorder="1" applyAlignment="1" applyProtection="1">
      <alignment horizontal="center"/>
      <protection locked="0"/>
    </xf>
    <xf numFmtId="0" fontId="15" fillId="0" borderId="12" xfId="0" applyFont="1" applyFill="1" applyBorder="1" applyAlignment="1" applyProtection="1">
      <alignment horizontal="center"/>
      <protection locked="0"/>
    </xf>
    <xf numFmtId="0" fontId="15" fillId="0" borderId="11" xfId="0" applyFont="1" applyBorder="1" applyProtection="1">
      <protection locked="0"/>
    </xf>
    <xf numFmtId="0" fontId="15" fillId="0" borderId="16" xfId="0" applyFont="1" applyBorder="1" applyProtection="1">
      <protection locked="0"/>
    </xf>
    <xf numFmtId="14" fontId="15" fillId="0" borderId="12" xfId="0" applyNumberFormat="1" applyFont="1" applyBorder="1" applyAlignment="1" applyProtection="1">
      <alignment horizontal="center"/>
      <protection locked="0"/>
    </xf>
    <xf numFmtId="0" fontId="15" fillId="0" borderId="28" xfId="0" applyFont="1" applyFill="1" applyBorder="1"/>
    <xf numFmtId="0" fontId="15" fillId="0" borderId="29" xfId="0" applyFont="1" applyFill="1" applyBorder="1"/>
    <xf numFmtId="164" fontId="15" fillId="0" borderId="17" xfId="0" applyNumberFormat="1" applyFont="1" applyFill="1" applyBorder="1" applyAlignment="1">
      <alignment horizontal="center"/>
    </xf>
    <xf numFmtId="0" fontId="15" fillId="0" borderId="28" xfId="0" applyNumberFormat="1" applyFont="1" applyBorder="1" applyAlignment="1">
      <alignment horizontal="center"/>
    </xf>
    <xf numFmtId="0" fontId="15" fillId="0" borderId="17" xfId="0" applyNumberFormat="1" applyFont="1" applyBorder="1" applyAlignment="1">
      <alignment horizontal="center"/>
    </xf>
    <xf numFmtId="0" fontId="21" fillId="0" borderId="34" xfId="0" applyNumberFormat="1" applyFont="1" applyFill="1" applyBorder="1" applyAlignment="1">
      <alignment horizontal="center" vertical="center" wrapText="1"/>
    </xf>
    <xf numFmtId="0" fontId="21" fillId="0" borderId="35" xfId="0" applyNumberFormat="1" applyFont="1" applyFill="1" applyBorder="1" applyAlignment="1">
      <alignment horizontal="center" vertical="center" wrapText="1"/>
    </xf>
    <xf numFmtId="0" fontId="21" fillId="0" borderId="36" xfId="0" applyNumberFormat="1" applyFont="1" applyFill="1" applyBorder="1" applyAlignment="1">
      <alignment horizontal="center" vertical="center" wrapText="1"/>
    </xf>
    <xf numFmtId="0" fontId="17" fillId="0" borderId="0" xfId="1" applyFont="1" applyAlignment="1"/>
    <xf numFmtId="0" fontId="16" fillId="0" borderId="38" xfId="0" quotePrefix="1" applyNumberFormat="1" applyFont="1" applyFill="1" applyBorder="1" applyAlignment="1" applyProtection="1">
      <alignment horizontal="center"/>
      <protection locked="0"/>
    </xf>
    <xf numFmtId="0" fontId="15" fillId="0" borderId="11" xfId="0" applyFont="1" applyFill="1" applyBorder="1" applyAlignment="1" applyProtection="1">
      <alignment horizontal="center"/>
      <protection locked="0"/>
    </xf>
    <xf numFmtId="0" fontId="9" fillId="0" borderId="19" xfId="0" applyNumberFormat="1" applyFont="1" applyFill="1" applyBorder="1" applyAlignment="1">
      <alignment horizontal="center" vertical="center" wrapText="1"/>
    </xf>
    <xf numFmtId="0" fontId="9" fillId="3" borderId="25" xfId="0" applyNumberFormat="1" applyFont="1" applyFill="1" applyBorder="1" applyAlignment="1">
      <alignment horizontal="center" vertical="center" wrapText="1"/>
    </xf>
    <xf numFmtId="0" fontId="9" fillId="3" borderId="26" xfId="0" applyNumberFormat="1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textRotation="90" wrapText="1"/>
    </xf>
    <xf numFmtId="0" fontId="9" fillId="0" borderId="26" xfId="0" applyNumberFormat="1" applyFont="1" applyFill="1" applyBorder="1" applyAlignment="1">
      <alignment horizontal="center" vertical="center" wrapText="1"/>
    </xf>
    <xf numFmtId="0" fontId="0" fillId="0" borderId="26" xfId="0" applyBorder="1"/>
    <xf numFmtId="0" fontId="17" fillId="0" borderId="0" xfId="1" applyNumberFormat="1" applyFont="1" applyAlignment="1">
      <alignment horizontal="center"/>
    </xf>
    <xf numFmtId="0" fontId="0" fillId="0" borderId="0" xfId="0" applyFill="1"/>
    <xf numFmtId="0" fontId="0" fillId="0" borderId="26" xfId="0" applyFill="1" applyBorder="1"/>
    <xf numFmtId="0" fontId="9" fillId="3" borderId="39" xfId="0" applyNumberFormat="1" applyFont="1" applyFill="1" applyBorder="1" applyAlignment="1">
      <alignment horizontal="center" vertical="center" wrapText="1"/>
    </xf>
    <xf numFmtId="0" fontId="9" fillId="3" borderId="40" xfId="0" applyNumberFormat="1" applyFont="1" applyFill="1" applyBorder="1" applyAlignment="1">
      <alignment horizontal="center" vertical="center" wrapText="1"/>
    </xf>
    <xf numFmtId="164" fontId="9" fillId="3" borderId="41" xfId="0" applyNumberFormat="1" applyFont="1" applyFill="1" applyBorder="1" applyAlignment="1">
      <alignment horizontal="center" vertical="center" wrapText="1"/>
    </xf>
    <xf numFmtId="0" fontId="9" fillId="3" borderId="41" xfId="0" applyNumberFormat="1" applyFont="1" applyFill="1" applyBorder="1" applyAlignment="1">
      <alignment horizontal="center" vertical="center" wrapText="1"/>
    </xf>
    <xf numFmtId="0" fontId="10" fillId="0" borderId="19" xfId="0" applyFont="1" applyFill="1" applyBorder="1"/>
    <xf numFmtId="164" fontId="10" fillId="0" borderId="17" xfId="0" applyNumberFormat="1" applyFont="1" applyFill="1" applyBorder="1" applyAlignment="1">
      <alignment horizontal="center"/>
    </xf>
    <xf numFmtId="0" fontId="10" fillId="0" borderId="29" xfId="0" applyFont="1" applyFill="1" applyBorder="1"/>
    <xf numFmtId="165" fontId="10" fillId="0" borderId="29" xfId="0" applyNumberFormat="1" applyFont="1" applyFill="1" applyBorder="1"/>
    <xf numFmtId="165" fontId="10" fillId="0" borderId="17" xfId="0" applyNumberFormat="1" applyFont="1" applyFill="1" applyBorder="1"/>
    <xf numFmtId="165" fontId="10" fillId="0" borderId="8" xfId="0" applyNumberFormat="1" applyFont="1" applyFill="1" applyBorder="1"/>
    <xf numFmtId="0" fontId="9" fillId="0" borderId="43" xfId="0" applyNumberFormat="1" applyFont="1" applyFill="1" applyBorder="1" applyAlignment="1">
      <alignment horizontal="center" vertical="center" wrapText="1"/>
    </xf>
    <xf numFmtId="0" fontId="9" fillId="0" borderId="44" xfId="0" applyNumberFormat="1" applyFont="1" applyFill="1" applyBorder="1" applyAlignment="1">
      <alignment horizontal="center" vertical="center" wrapText="1"/>
    </xf>
    <xf numFmtId="164" fontId="9" fillId="0" borderId="45" xfId="0" applyNumberFormat="1" applyFont="1" applyFill="1" applyBorder="1" applyAlignment="1">
      <alignment horizontal="center" vertical="center" wrapText="1"/>
    </xf>
    <xf numFmtId="0" fontId="9" fillId="0" borderId="45" xfId="0" applyNumberFormat="1" applyFont="1" applyFill="1" applyBorder="1" applyAlignment="1">
      <alignment horizontal="center" vertical="center" wrapText="1"/>
    </xf>
    <xf numFmtId="0" fontId="9" fillId="0" borderId="46" xfId="0" applyNumberFormat="1" applyFont="1" applyFill="1" applyBorder="1" applyAlignment="1">
      <alignment horizontal="center" vertical="center" wrapText="1"/>
    </xf>
    <xf numFmtId="0" fontId="9" fillId="0" borderId="39" xfId="0" applyNumberFormat="1" applyFont="1" applyFill="1" applyBorder="1" applyAlignment="1">
      <alignment horizontal="center" vertical="center" wrapText="1"/>
    </xf>
    <xf numFmtId="0" fontId="9" fillId="0" borderId="40" xfId="0" applyNumberFormat="1" applyFont="1" applyFill="1" applyBorder="1" applyAlignment="1">
      <alignment horizontal="center" vertical="center" wrapText="1"/>
    </xf>
    <xf numFmtId="0" fontId="9" fillId="0" borderId="41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/>
    <xf numFmtId="165" fontId="10" fillId="0" borderId="28" xfId="0" applyNumberFormat="1" applyFont="1" applyFill="1" applyBorder="1"/>
    <xf numFmtId="0" fontId="25" fillId="0" borderId="47" xfId="0" applyFont="1" applyBorder="1"/>
    <xf numFmtId="0" fontId="25" fillId="0" borderId="0" xfId="0" applyFont="1" applyFill="1" applyBorder="1"/>
    <xf numFmtId="0" fontId="25" fillId="0" borderId="19" xfId="0" applyFont="1" applyFill="1" applyBorder="1"/>
    <xf numFmtId="0" fontId="25" fillId="2" borderId="0" xfId="0" applyFont="1" applyFill="1"/>
    <xf numFmtId="0" fontId="25" fillId="0" borderId="37" xfId="0" applyFont="1" applyBorder="1"/>
    <xf numFmtId="0" fontId="25" fillId="0" borderId="38" xfId="0" applyFont="1" applyBorder="1"/>
    <xf numFmtId="0" fontId="25" fillId="0" borderId="42" xfId="0" applyFont="1" applyFill="1" applyBorder="1"/>
    <xf numFmtId="0" fontId="25" fillId="0" borderId="3" xfId="0" applyFont="1" applyBorder="1"/>
    <xf numFmtId="0" fontId="25" fillId="0" borderId="42" xfId="0" applyFont="1" applyBorder="1"/>
    <xf numFmtId="0" fontId="25" fillId="0" borderId="7" xfId="0" applyFont="1" applyBorder="1"/>
    <xf numFmtId="0" fontId="25" fillId="0" borderId="0" xfId="0" applyFont="1"/>
    <xf numFmtId="0" fontId="26" fillId="0" borderId="48" xfId="0" applyFont="1" applyFill="1" applyBorder="1" applyAlignment="1">
      <alignment horizontal="center"/>
    </xf>
    <xf numFmtId="0" fontId="14" fillId="0" borderId="29" xfId="0" applyFont="1" applyFill="1" applyBorder="1" applyAlignment="1">
      <alignment horizontal="center"/>
    </xf>
    <xf numFmtId="14" fontId="25" fillId="0" borderId="49" xfId="0" applyNumberFormat="1" applyFont="1" applyFill="1" applyBorder="1" applyAlignment="1">
      <alignment horizontal="center"/>
    </xf>
    <xf numFmtId="165" fontId="25" fillId="0" borderId="47" xfId="0" applyNumberFormat="1" applyFont="1" applyBorder="1" applyAlignment="1">
      <alignment horizontal="center"/>
    </xf>
    <xf numFmtId="165" fontId="25" fillId="0" borderId="49" xfId="0" applyNumberFormat="1" applyFont="1" applyBorder="1" applyAlignment="1">
      <alignment horizontal="center"/>
    </xf>
    <xf numFmtId="165" fontId="25" fillId="0" borderId="48" xfId="0" applyNumberFormat="1" applyFont="1" applyBorder="1" applyAlignment="1">
      <alignment horizontal="center"/>
    </xf>
    <xf numFmtId="165" fontId="25" fillId="0" borderId="48" xfId="0" applyNumberFormat="1" applyFont="1" applyFill="1" applyBorder="1" applyAlignment="1">
      <alignment horizontal="center"/>
    </xf>
    <xf numFmtId="165" fontId="25" fillId="0" borderId="7" xfId="0" applyNumberFormat="1" applyFont="1" applyFill="1" applyBorder="1" applyAlignment="1">
      <alignment horizontal="center"/>
    </xf>
    <xf numFmtId="0" fontId="20" fillId="0" borderId="29" xfId="0" applyFont="1" applyBorder="1"/>
    <xf numFmtId="0" fontId="15" fillId="0" borderId="17" xfId="0" applyFont="1" applyFill="1" applyBorder="1" applyAlignment="1">
      <alignment horizontal="center"/>
    </xf>
    <xf numFmtId="0" fontId="16" fillId="0" borderId="16" xfId="0" applyFont="1" applyFill="1" applyBorder="1" applyAlignment="1" applyProtection="1">
      <alignment horizontal="center"/>
      <protection locked="0"/>
    </xf>
    <xf numFmtId="0" fontId="16" fillId="0" borderId="11" xfId="0" applyFont="1" applyFill="1" applyBorder="1" applyAlignment="1" applyProtection="1">
      <alignment horizontal="center"/>
      <protection locked="0"/>
    </xf>
    <xf numFmtId="14" fontId="20" fillId="5" borderId="16" xfId="0" applyNumberFormat="1" applyFont="1" applyFill="1" applyBorder="1" applyAlignment="1">
      <alignment horizontal="center"/>
    </xf>
    <xf numFmtId="0" fontId="2" fillId="4" borderId="0" xfId="0" quotePrefix="1" applyFont="1" applyFill="1" applyAlignment="1">
      <alignment horizontal="left" vertical="center"/>
    </xf>
    <xf numFmtId="0" fontId="27" fillId="0" borderId="0" xfId="0" applyFont="1"/>
    <xf numFmtId="0" fontId="8" fillId="2" borderId="0" xfId="0" applyFont="1" applyFill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28" fillId="4" borderId="0" xfId="6" applyFont="1" applyFill="1" applyProtection="1">
      <alignment horizontal="left" indent="1"/>
    </xf>
    <xf numFmtId="0" fontId="29" fillId="4" borderId="0" xfId="0" applyFont="1" applyFill="1" applyAlignment="1" applyProtection="1">
      <alignment horizontal="left" indent="2"/>
    </xf>
    <xf numFmtId="0" fontId="29" fillId="4" borderId="0" xfId="0" applyFont="1" applyFill="1" applyAlignment="1" applyProtection="1">
      <alignment wrapText="1"/>
    </xf>
    <xf numFmtId="0" fontId="29" fillId="4" borderId="0" xfId="0" applyFont="1" applyFill="1" applyAlignment="1">
      <alignment horizontal="left" vertical="center" wrapText="1"/>
    </xf>
    <xf numFmtId="0" fontId="29" fillId="4" borderId="0" xfId="0" quotePrefix="1" applyFont="1" applyFill="1" applyAlignment="1">
      <alignment horizontal="left" vertical="center"/>
    </xf>
    <xf numFmtId="0" fontId="29" fillId="4" borderId="0" xfId="0" quotePrefix="1" applyFont="1" applyFill="1" applyAlignment="1">
      <alignment horizontal="left" vertical="center" wrapText="1" indent="3"/>
    </xf>
    <xf numFmtId="0" fontId="29" fillId="4" borderId="0" xfId="0" applyFont="1" applyFill="1" applyAlignment="1">
      <alignment horizontal="left" vertical="center" wrapText="1" indent="3"/>
    </xf>
    <xf numFmtId="0" fontId="29" fillId="4" borderId="0" xfId="0" applyFont="1" applyFill="1" applyAlignment="1">
      <alignment vertical="center" wrapText="1"/>
    </xf>
    <xf numFmtId="0" fontId="29" fillId="0" borderId="0" xfId="0" applyFont="1"/>
    <xf numFmtId="0" fontId="29" fillId="0" borderId="0" xfId="0" applyFont="1" applyAlignment="1">
      <alignment horizontal="left"/>
    </xf>
    <xf numFmtId="0" fontId="0" fillId="0" borderId="0" xfId="0" applyAlignment="1">
      <alignment horizontal="left" indent="3"/>
    </xf>
    <xf numFmtId="0" fontId="29" fillId="0" borderId="0" xfId="0" quotePrefix="1" applyFont="1" applyAlignment="1">
      <alignment horizontal="left" indent="3"/>
    </xf>
    <xf numFmtId="0" fontId="29" fillId="0" borderId="0" xfId="0" quotePrefix="1" applyFont="1" applyAlignment="1">
      <alignment horizontal="left" indent="5"/>
    </xf>
    <xf numFmtId="0" fontId="29" fillId="0" borderId="0" xfId="0" quotePrefix="1" applyFont="1" applyAlignment="1">
      <alignment horizontal="left" wrapText="1" indent="5"/>
    </xf>
    <xf numFmtId="0" fontId="32" fillId="0" borderId="0" xfId="0" applyFont="1"/>
    <xf numFmtId="0" fontId="16" fillId="0" borderId="37" xfId="0" applyNumberFormat="1" applyFont="1" applyFill="1" applyBorder="1" applyAlignment="1" applyProtection="1">
      <alignment horizontal="center"/>
      <protection locked="0"/>
    </xf>
    <xf numFmtId="0" fontId="4" fillId="0" borderId="0" xfId="2" applyAlignment="1">
      <alignment horizontal="left" vertical="center"/>
    </xf>
    <xf numFmtId="0" fontId="0" fillId="0" borderId="0" xfId="0" applyBorder="1"/>
    <xf numFmtId="0" fontId="0" fillId="0" borderId="7" xfId="7" applyFont="1" applyFill="1" applyBorder="1" applyProtection="1">
      <protection locked="0"/>
    </xf>
    <xf numFmtId="0" fontId="0" fillId="0" borderId="8" xfId="7" applyFont="1" applyFill="1" applyBorder="1" applyProtection="1">
      <protection locked="0"/>
    </xf>
    <xf numFmtId="0" fontId="0" fillId="0" borderId="50" xfId="7" applyFont="1" applyFill="1" applyBorder="1" applyProtection="1">
      <protection locked="0"/>
    </xf>
    <xf numFmtId="0" fontId="15" fillId="0" borderId="51" xfId="0" applyFont="1" applyFill="1" applyBorder="1" applyAlignment="1" applyProtection="1">
      <alignment horizontal="center"/>
      <protection locked="0"/>
    </xf>
    <xf numFmtId="0" fontId="9" fillId="3" borderId="4" xfId="0" applyNumberFormat="1" applyFont="1" applyFill="1" applyBorder="1" applyAlignment="1">
      <alignment horizontal="center" vertical="center" wrapText="1"/>
    </xf>
    <xf numFmtId="0" fontId="29" fillId="4" borderId="0" xfId="0" quotePrefix="1" applyFont="1" applyFill="1" applyAlignment="1">
      <alignment horizontal="left" vertical="center" wrapText="1" indent="3"/>
    </xf>
    <xf numFmtId="0" fontId="33" fillId="0" borderId="0" xfId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1" fillId="4" borderId="0" xfId="0" applyFont="1" applyFill="1" applyAlignment="1">
      <alignment horizontal="left" vertical="center" wrapText="1" indent="5"/>
    </xf>
    <xf numFmtId="0" fontId="29" fillId="4" borderId="0" xfId="0" applyFont="1" applyFill="1" applyAlignment="1">
      <alignment horizontal="left" vertical="center" wrapText="1" indent="3"/>
    </xf>
    <xf numFmtId="0" fontId="29" fillId="4" borderId="0" xfId="0" applyFont="1" applyFill="1" applyAlignment="1" applyProtection="1">
      <alignment horizontal="left" wrapText="1" indent="2"/>
    </xf>
    <xf numFmtId="0" fontId="2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0" fillId="4" borderId="0" xfId="0" applyFont="1" applyFill="1" applyAlignment="1">
      <alignment horizontal="left" vertical="center" wrapText="1" indent="5"/>
    </xf>
    <xf numFmtId="0" fontId="29" fillId="0" borderId="0" xfId="0" quotePrefix="1" applyFont="1" applyAlignment="1">
      <alignment horizontal="left" wrapText="1" indent="3"/>
    </xf>
    <xf numFmtId="0" fontId="29" fillId="0" borderId="0" xfId="0" quotePrefix="1" applyFont="1" applyAlignment="1">
      <alignment horizontal="left" wrapText="1" indent="5"/>
    </xf>
    <xf numFmtId="0" fontId="29" fillId="0" borderId="0" xfId="0" quotePrefix="1" applyFont="1" applyAlignment="1">
      <alignment horizontal="left" vertical="center" wrapText="1" indent="3"/>
    </xf>
    <xf numFmtId="0" fontId="19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17" fillId="0" borderId="0" xfId="1" applyFont="1" applyAlignment="1">
      <alignment horizontal="center"/>
    </xf>
    <xf numFmtId="0" fontId="24" fillId="0" borderId="3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2" xfId="0" applyNumberFormat="1" applyFont="1" applyFill="1" applyBorder="1" applyAlignment="1">
      <alignment horizontal="center" vertical="center" wrapText="1"/>
    </xf>
    <xf numFmtId="0" fontId="24" fillId="0" borderId="33" xfId="0" applyNumberFormat="1" applyFont="1" applyFill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17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13" fillId="0" borderId="3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0" fillId="0" borderId="4" xfId="7" applyBorder="1" applyAlignment="1">
      <alignment horizontal="center"/>
    </xf>
    <xf numFmtId="0" fontId="18" fillId="0" borderId="0" xfId="0" applyFont="1" applyAlignment="1">
      <alignment horizontal="left" vertical="center" wrapText="1"/>
    </xf>
  </cellXfs>
  <cellStyles count="8">
    <cellStyle name="ligne sous theme dans tableau" xfId="4"/>
    <cellStyle name="Normal" xfId="0" builtinId="0"/>
    <cellStyle name="Normal 2" xfId="5"/>
    <cellStyle name="Normal 3" xfId="7"/>
    <cellStyle name="Tableau colonne en-tête" xfId="3"/>
    <cellStyle name="Titre" xfId="1" builtinId="15" customBuiltin="1"/>
    <cellStyle name="Titre 1" xfId="2" builtinId="16" customBuiltin="1"/>
    <cellStyle name="Titre 2" xfId="6" builtinId="17" customBuiltin="1"/>
  </cellStyles>
  <dxfs count="1774"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theme="5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 patternType="gray0625">
          <bgColor theme="0" tint="-0.14993743705557422"/>
        </patternFill>
      </fill>
    </dxf>
    <dxf>
      <fill>
        <patternFill>
          <bgColor theme="3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</dxf>
    <dxf>
      <fill>
        <patternFill>
          <bgColor rgb="FF00B050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CRO-CRCC">
  <a:themeElements>
    <a:clrScheme name="CRO-CRCC">
      <a:dk1>
        <a:sysClr val="windowText" lastClr="000000"/>
      </a:dk1>
      <a:lt1>
        <a:sysClr val="window" lastClr="FFFFFF"/>
      </a:lt1>
      <a:dk2>
        <a:srgbClr val="DC291E"/>
      </a:dk2>
      <a:lt2>
        <a:srgbClr val="8F9092"/>
      </a:lt2>
      <a:accent1>
        <a:srgbClr val="376E9B"/>
      </a:accent1>
      <a:accent2>
        <a:srgbClr val="FFC000"/>
      </a:accent2>
      <a:accent3>
        <a:srgbClr val="8F9092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RO-CRCC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41"/>
  <sheetViews>
    <sheetView showGridLines="0" showRowColHeaders="0" tabSelected="1" topLeftCell="A22" workbookViewId="0">
      <selection activeCell="C19" sqref="C19:I19"/>
    </sheetView>
  </sheetViews>
  <sheetFormatPr baseColWidth="10" defaultColWidth="0" defaultRowHeight="15" zeroHeight="1"/>
  <cols>
    <col min="1" max="1" width="11.42578125" customWidth="1"/>
    <col min="2" max="2" width="3.140625" customWidth="1"/>
    <col min="3" max="7" width="11.42578125" customWidth="1"/>
    <col min="8" max="8" width="10.7109375" customWidth="1"/>
    <col min="9" max="9" width="11.42578125" customWidth="1"/>
    <col min="10" max="10" width="3.140625" customWidth="1"/>
    <col min="11" max="16384" width="11.42578125" hidden="1"/>
  </cols>
  <sheetData>
    <row r="1" spans="1:10 16384:16384">
      <c r="A1" s="159"/>
      <c r="B1" s="159"/>
      <c r="C1" s="159"/>
      <c r="D1" s="159"/>
      <c r="E1" s="159"/>
      <c r="F1" s="159"/>
      <c r="G1" s="159"/>
      <c r="H1" s="159"/>
      <c r="I1" s="159"/>
      <c r="XFD1" s="159"/>
    </row>
    <row r="2" spans="1:10 16384:16384">
      <c r="A2" s="159"/>
      <c r="B2" s="159"/>
      <c r="C2" s="159"/>
      <c r="D2" s="159"/>
      <c r="E2" s="159"/>
      <c r="F2" s="159"/>
      <c r="G2" s="159"/>
      <c r="H2" s="159"/>
      <c r="I2" s="159"/>
      <c r="J2" s="159"/>
    </row>
    <row r="3" spans="1:10 16384:16384" ht="18.75" customHeight="1">
      <c r="A3" s="159"/>
      <c r="B3" s="166" t="s">
        <v>113</v>
      </c>
      <c r="C3" s="166"/>
      <c r="D3" s="166"/>
      <c r="E3" s="166"/>
      <c r="F3" s="166"/>
      <c r="G3" s="166"/>
      <c r="H3" s="166"/>
      <c r="I3" s="166"/>
      <c r="J3" s="159"/>
    </row>
    <row r="4" spans="1:10 16384:16384" ht="18.75" customHeight="1">
      <c r="A4" s="159"/>
      <c r="B4" s="166" t="s">
        <v>114</v>
      </c>
      <c r="C4" s="166"/>
      <c r="D4" s="166"/>
      <c r="E4" s="166"/>
      <c r="F4" s="166"/>
      <c r="G4" s="166"/>
      <c r="H4" s="166"/>
      <c r="I4" s="166"/>
      <c r="J4" s="159"/>
    </row>
    <row r="5" spans="1:10 16384:16384">
      <c r="C5" s="172" t="s">
        <v>98</v>
      </c>
      <c r="D5" s="172"/>
      <c r="E5" s="172"/>
      <c r="F5" s="172"/>
      <c r="G5" s="172"/>
      <c r="H5" s="5"/>
      <c r="I5" s="5"/>
    </row>
    <row r="6" spans="1:10 16384:16384"/>
    <row r="7" spans="1:10 16384:16384">
      <c r="C7" s="3" t="s">
        <v>76</v>
      </c>
      <c r="D7" s="1"/>
      <c r="E7" s="1"/>
      <c r="F7" s="1"/>
      <c r="G7" s="1"/>
    </row>
    <row r="8" spans="1:10 16384:16384">
      <c r="C8" s="167" t="s">
        <v>115</v>
      </c>
      <c r="D8" s="167"/>
      <c r="E8" s="167"/>
      <c r="F8" s="167"/>
      <c r="G8" s="167"/>
      <c r="H8" s="167"/>
      <c r="I8" s="167"/>
    </row>
    <row r="9" spans="1:10 16384:16384">
      <c r="C9" s="167" t="s">
        <v>105</v>
      </c>
      <c r="D9" s="167"/>
      <c r="E9" s="167"/>
      <c r="F9" s="167"/>
      <c r="G9" s="167"/>
      <c r="H9" s="167"/>
      <c r="I9" s="167"/>
    </row>
    <row r="10" spans="1:10 16384:16384">
      <c r="C10" s="3" t="s">
        <v>85</v>
      </c>
      <c r="D10" s="1"/>
      <c r="E10" s="1"/>
      <c r="F10" s="1"/>
      <c r="G10" s="1"/>
    </row>
    <row r="11" spans="1:10 16384:16384">
      <c r="C11" s="143" t="s">
        <v>77</v>
      </c>
      <c r="D11" s="144"/>
      <c r="E11" s="2"/>
      <c r="F11" s="2"/>
      <c r="G11" s="2"/>
    </row>
    <row r="12" spans="1:10 16384:16384" ht="15" customHeight="1">
      <c r="C12" s="145"/>
      <c r="D12" s="146" t="s">
        <v>83</v>
      </c>
      <c r="E12" s="26"/>
      <c r="F12" s="26"/>
      <c r="G12" s="26"/>
      <c r="H12" s="4"/>
      <c r="I12" s="4"/>
    </row>
    <row r="13" spans="1:10 16384:16384" ht="15" customHeight="1">
      <c r="C13" s="145"/>
      <c r="D13" s="146" t="s">
        <v>78</v>
      </c>
      <c r="E13" s="26"/>
      <c r="F13" s="26"/>
      <c r="G13" s="26"/>
      <c r="H13" s="4"/>
      <c r="I13" s="4"/>
    </row>
    <row r="14" spans="1:10 16384:16384" ht="15" customHeight="1">
      <c r="C14" s="145"/>
      <c r="D14" s="146" t="s">
        <v>79</v>
      </c>
      <c r="E14" s="26"/>
      <c r="F14" s="26"/>
      <c r="G14" s="26"/>
      <c r="H14" s="4"/>
      <c r="I14" s="4"/>
    </row>
    <row r="15" spans="1:10 16384:16384" ht="15" customHeight="1">
      <c r="C15" s="145"/>
      <c r="D15" s="146"/>
      <c r="E15" s="26"/>
      <c r="F15" s="26"/>
      <c r="G15" s="26"/>
      <c r="H15" s="4"/>
      <c r="I15" s="4"/>
    </row>
    <row r="16" spans="1:10 16384:16384" ht="32.25" customHeight="1">
      <c r="C16" s="170" t="s">
        <v>100</v>
      </c>
      <c r="D16" s="170"/>
      <c r="E16" s="170"/>
      <c r="F16" s="170"/>
      <c r="G16" s="170"/>
      <c r="H16" s="170"/>
      <c r="I16" s="170"/>
    </row>
    <row r="17" spans="3:9" ht="15" customHeight="1">
      <c r="C17" s="26"/>
      <c r="D17" s="137"/>
      <c r="E17" s="26"/>
      <c r="F17" s="26"/>
      <c r="G17" s="26"/>
      <c r="H17" s="4"/>
      <c r="I17" s="4"/>
    </row>
    <row r="18" spans="3:9">
      <c r="C18" s="142" t="s">
        <v>22</v>
      </c>
      <c r="D18" s="2"/>
      <c r="E18" s="2"/>
      <c r="F18" s="2"/>
      <c r="G18" s="2"/>
    </row>
    <row r="19" spans="3:9" ht="15" customHeight="1">
      <c r="C19" s="165" t="s">
        <v>84</v>
      </c>
      <c r="D19" s="165"/>
      <c r="E19" s="165"/>
      <c r="F19" s="165"/>
      <c r="G19" s="165"/>
      <c r="H19" s="165"/>
      <c r="I19" s="165"/>
    </row>
    <row r="20" spans="3:9" ht="32.25" customHeight="1">
      <c r="C20" s="165" t="s">
        <v>86</v>
      </c>
      <c r="D20" s="165"/>
      <c r="E20" s="165"/>
      <c r="F20" s="165"/>
      <c r="G20" s="165"/>
      <c r="H20" s="165"/>
      <c r="I20" s="165"/>
    </row>
    <row r="21" spans="3:9" ht="9.9499999999999993" customHeight="1">
      <c r="C21" s="147"/>
      <c r="D21" s="148"/>
      <c r="E21" s="148"/>
      <c r="F21" s="148"/>
      <c r="G21" s="148"/>
      <c r="H21" s="149"/>
      <c r="I21" s="149"/>
    </row>
    <row r="22" spans="3:9" ht="42.75" customHeight="1">
      <c r="C22" s="173" t="s">
        <v>87</v>
      </c>
      <c r="D22" s="173"/>
      <c r="E22" s="173"/>
      <c r="F22" s="173"/>
      <c r="G22" s="173"/>
      <c r="H22" s="149"/>
      <c r="I22" s="149"/>
    </row>
    <row r="23" spans="3:9" ht="9.9499999999999993" customHeight="1">
      <c r="C23" s="171"/>
      <c r="D23" s="171"/>
      <c r="E23" s="171"/>
      <c r="F23" s="171"/>
      <c r="G23" s="171"/>
      <c r="H23" s="149"/>
      <c r="I23" s="149"/>
    </row>
    <row r="24" spans="3:9" ht="33" customHeight="1">
      <c r="C24" s="168" t="s">
        <v>102</v>
      </c>
      <c r="D24" s="168"/>
      <c r="E24" s="168"/>
      <c r="F24" s="168"/>
      <c r="G24" s="168"/>
      <c r="H24" s="150"/>
      <c r="I24" s="150"/>
    </row>
    <row r="25" spans="3:9"/>
    <row r="26" spans="3:9">
      <c r="C26" s="142" t="s">
        <v>20</v>
      </c>
      <c r="D26" s="2"/>
      <c r="E26" s="2"/>
      <c r="F26" s="2"/>
      <c r="G26" s="2"/>
    </row>
    <row r="27" spans="3:9">
      <c r="C27" s="165" t="s">
        <v>88</v>
      </c>
      <c r="D27" s="169"/>
      <c r="E27" s="169"/>
      <c r="F27" s="169"/>
      <c r="G27" s="169"/>
      <c r="H27" s="151"/>
      <c r="I27" s="151"/>
    </row>
    <row r="28" spans="3:9" ht="31.5" customHeight="1">
      <c r="C28" s="165" t="s">
        <v>89</v>
      </c>
      <c r="D28" s="165"/>
      <c r="E28" s="165"/>
      <c r="F28" s="165"/>
      <c r="G28" s="165"/>
      <c r="H28" s="165"/>
      <c r="I28" s="165"/>
    </row>
    <row r="29" spans="3:9" ht="34.5" customHeight="1">
      <c r="C29" s="165" t="s">
        <v>90</v>
      </c>
      <c r="D29" s="165"/>
      <c r="E29" s="165"/>
      <c r="F29" s="165"/>
      <c r="G29" s="165"/>
      <c r="H29" s="165"/>
      <c r="I29" s="165"/>
    </row>
    <row r="30" spans="3:9" ht="31.5" customHeight="1">
      <c r="C30" s="165" t="s">
        <v>91</v>
      </c>
      <c r="D30" s="165"/>
      <c r="E30" s="165"/>
      <c r="F30" s="165"/>
      <c r="G30" s="165"/>
      <c r="H30" s="165"/>
      <c r="I30" s="165"/>
    </row>
    <row r="31" spans="3:9"/>
    <row r="32" spans="3:9">
      <c r="C32" s="142" t="s">
        <v>92</v>
      </c>
    </row>
    <row r="33" spans="3:9" ht="49.5" customHeight="1">
      <c r="C33" s="174" t="s">
        <v>93</v>
      </c>
      <c r="D33" s="174"/>
      <c r="E33" s="174"/>
      <c r="F33" s="174"/>
      <c r="G33" s="174"/>
      <c r="H33" s="174"/>
      <c r="I33" s="174"/>
    </row>
    <row r="34" spans="3:9" ht="9.9499999999999993" customHeight="1">
      <c r="C34" s="152"/>
      <c r="D34" s="152"/>
      <c r="E34" s="152"/>
      <c r="F34" s="152"/>
      <c r="G34" s="152"/>
      <c r="H34" s="152"/>
      <c r="I34" s="152"/>
    </row>
    <row r="35" spans="3:9">
      <c r="C35" s="174" t="s">
        <v>94</v>
      </c>
      <c r="D35" s="174"/>
      <c r="E35" s="174"/>
      <c r="F35" s="174"/>
      <c r="G35" s="174"/>
      <c r="H35" s="174"/>
      <c r="I35" s="174"/>
    </row>
    <row r="36" spans="3:9">
      <c r="C36" s="152"/>
      <c r="D36" s="152"/>
      <c r="E36" s="152"/>
      <c r="F36" s="152"/>
      <c r="G36" s="152"/>
      <c r="H36" s="152"/>
      <c r="I36" s="152"/>
    </row>
    <row r="37" spans="3:9">
      <c r="C37" s="153" t="s">
        <v>95</v>
      </c>
      <c r="D37" s="152"/>
      <c r="E37" s="152"/>
      <c r="F37" s="152"/>
      <c r="G37" s="152"/>
      <c r="H37" s="152"/>
      <c r="I37" s="152"/>
    </row>
    <row r="38" spans="3:9">
      <c r="C38" s="154" t="s">
        <v>96</v>
      </c>
      <c r="D38" s="152"/>
      <c r="E38" s="152"/>
      <c r="F38" s="152"/>
      <c r="G38" s="152"/>
      <c r="H38" s="152"/>
      <c r="I38" s="152"/>
    </row>
    <row r="39" spans="3:9" ht="30" customHeight="1">
      <c r="C39" s="175" t="s">
        <v>97</v>
      </c>
      <c r="D39" s="175"/>
      <c r="E39" s="175"/>
      <c r="F39" s="175"/>
      <c r="G39" s="175"/>
      <c r="H39" s="175"/>
      <c r="I39" s="175"/>
    </row>
    <row r="40" spans="3:9" ht="30" customHeight="1">
      <c r="C40" s="158" t="s">
        <v>99</v>
      </c>
      <c r="D40" s="155"/>
      <c r="E40" s="155"/>
      <c r="F40" s="155"/>
      <c r="G40" s="155"/>
      <c r="H40" s="155"/>
      <c r="I40" s="155"/>
    </row>
    <row r="41" spans="3:9" ht="30" customHeight="1">
      <c r="C41" s="176" t="s">
        <v>101</v>
      </c>
      <c r="D41" s="176"/>
      <c r="E41" s="176"/>
      <c r="F41" s="176"/>
      <c r="G41" s="176"/>
      <c r="H41" s="176"/>
      <c r="I41" s="176"/>
    </row>
  </sheetData>
  <mergeCells count="19">
    <mergeCell ref="C30:I30"/>
    <mergeCell ref="C33:I33"/>
    <mergeCell ref="C35:I35"/>
    <mergeCell ref="C39:I39"/>
    <mergeCell ref="C41:I41"/>
    <mergeCell ref="C19:I19"/>
    <mergeCell ref="C20:I20"/>
    <mergeCell ref="C28:I28"/>
    <mergeCell ref="C29:I29"/>
    <mergeCell ref="B3:I3"/>
    <mergeCell ref="C8:I8"/>
    <mergeCell ref="C24:G24"/>
    <mergeCell ref="C27:G27"/>
    <mergeCell ref="C16:I16"/>
    <mergeCell ref="C23:G23"/>
    <mergeCell ref="C5:G5"/>
    <mergeCell ref="C22:G22"/>
    <mergeCell ref="B4:I4"/>
    <mergeCell ref="C9:I9"/>
  </mergeCells>
  <pageMargins left="0.7" right="0.7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5"/>
    <pageSetUpPr fitToPage="1"/>
  </sheetPr>
  <dimension ref="A1:AX36"/>
  <sheetViews>
    <sheetView showGridLines="0" topLeftCell="A2" zoomScale="80" zoomScaleNormal="80" workbookViewId="0">
      <selection activeCell="U21" sqref="U21"/>
    </sheetView>
  </sheetViews>
  <sheetFormatPr baseColWidth="10" defaultColWidth="15" defaultRowHeight="15"/>
  <cols>
    <col min="1" max="1" width="26.42578125" customWidth="1"/>
    <col min="2" max="3" width="8.7109375" style="6" customWidth="1"/>
    <col min="4" max="4" width="8.7109375" style="22" customWidth="1"/>
    <col min="5" max="5" width="1.7109375" customWidth="1"/>
    <col min="6" max="7" width="6.7109375" customWidth="1"/>
    <col min="8" max="8" width="1.7109375" customWidth="1"/>
    <col min="9" max="12" width="6.7109375" customWidth="1"/>
    <col min="13" max="14" width="11.7109375" customWidth="1"/>
    <col min="15" max="18" width="6.7109375" customWidth="1"/>
    <col min="19" max="20" width="5.7109375" customWidth="1"/>
    <col min="21" max="24" width="6.7109375" customWidth="1"/>
    <col min="25" max="25" width="14.28515625" customWidth="1"/>
    <col min="26" max="26" width="1.7109375" customWidth="1"/>
    <col min="27" max="27" width="6.7109375" customWidth="1"/>
    <col min="28" max="28" width="1.7109375" customWidth="1"/>
    <col min="29" max="29" width="1.7109375" style="28" customWidth="1"/>
    <col min="30" max="31" width="6.7109375" hidden="1" customWidth="1"/>
    <col min="32" max="32" width="1.7109375" hidden="1" customWidth="1"/>
    <col min="33" max="36" width="6.7109375" hidden="1" customWidth="1"/>
    <col min="37" max="37" width="9.140625" hidden="1" customWidth="1"/>
    <col min="38" max="38" width="8.42578125" hidden="1" customWidth="1"/>
    <col min="39" max="48" width="6.7109375" hidden="1" customWidth="1"/>
    <col min="49" max="49" width="1.7109375" hidden="1" customWidth="1"/>
    <col min="50" max="50" width="6.7109375" hidden="1" customWidth="1"/>
  </cols>
  <sheetData>
    <row r="1" spans="1:50">
      <c r="A1" s="138" t="s">
        <v>81</v>
      </c>
      <c r="B1" s="191" t="str">
        <f>+Paramètres!B7</f>
        <v>Cabinet CROCRCC</v>
      </c>
      <c r="C1" s="191"/>
      <c r="D1" s="191"/>
      <c r="AD1" s="35" t="s">
        <v>26</v>
      </c>
      <c r="AE1" s="36" t="s">
        <v>39</v>
      </c>
      <c r="AG1" s="37">
        <v>7</v>
      </c>
      <c r="AH1" s="37"/>
    </row>
    <row r="2" spans="1:50" ht="26.25">
      <c r="A2" s="190" t="str">
        <f>"Échéances clients du mois de juillet "&amp;Paramètres!B9</f>
        <v>Échéances clients du mois de juillet 2015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90"/>
    </row>
    <row r="3" spans="1:50" ht="15.75" thickBot="1"/>
    <row r="4" spans="1:50" s="34" customFormat="1" ht="70.5" customHeight="1">
      <c r="A4" s="192" t="s">
        <v>24</v>
      </c>
      <c r="B4" s="193"/>
      <c r="C4" s="193"/>
      <c r="D4" s="194"/>
      <c r="E4" s="32"/>
      <c r="F4" s="192" t="s">
        <v>46</v>
      </c>
      <c r="G4" s="194"/>
      <c r="H4" s="32"/>
      <c r="I4" s="192" t="s">
        <v>47</v>
      </c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32"/>
      <c r="AA4" s="87" t="s">
        <v>2</v>
      </c>
      <c r="AB4" s="32"/>
      <c r="AC4" s="33"/>
      <c r="AD4" s="195" t="s">
        <v>32</v>
      </c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7"/>
    </row>
    <row r="5" spans="1:50" ht="40.5" customHeight="1">
      <c r="A5" s="93" t="s">
        <v>3</v>
      </c>
      <c r="B5" s="94" t="s">
        <v>7</v>
      </c>
      <c r="C5" s="94" t="s">
        <v>5</v>
      </c>
      <c r="D5" s="95" t="s">
        <v>8</v>
      </c>
      <c r="E5" s="20"/>
      <c r="F5" s="93" t="s">
        <v>25</v>
      </c>
      <c r="G5" s="96" t="s">
        <v>29</v>
      </c>
      <c r="H5" s="20"/>
      <c r="I5" s="93" t="str">
        <f>JANVIER!I5</f>
        <v>TVA</v>
      </c>
      <c r="J5" s="93" t="str">
        <f>JANVIER!J5</f>
        <v>IR</v>
      </c>
      <c r="K5" s="93" t="str">
        <f>JANVIER!K5</f>
        <v>TVA / FRS ETRANGERS</v>
      </c>
      <c r="L5" s="93" t="str">
        <f>JANVIER!L5</f>
        <v>Contribution sociale de solidarité sur les revenus</v>
      </c>
      <c r="M5" s="93" t="str">
        <f>JANVIER!M5</f>
        <v>Acomptes IS</v>
      </c>
      <c r="N5" s="93" t="str">
        <f>JANVIER!N5</f>
        <v>IS</v>
      </c>
      <c r="O5" s="93" t="str">
        <f>JANVIER!O5</f>
        <v>Liasse Fiscale</v>
      </c>
      <c r="P5" s="93" t="str">
        <f>JANVIER!P5</f>
        <v>TAXE PROF</v>
      </c>
      <c r="Q5" s="93" t="str">
        <f>JANVIER!Q5</f>
        <v>Taxes locales (TE + TSC)</v>
      </c>
      <c r="R5" s="93" t="str">
        <f>JANVIER!R5</f>
        <v>Déclaration annuelle Base T.Prof</v>
      </c>
      <c r="S5" s="93" t="str">
        <f>JANVIER!S5</f>
        <v>Etat 9421</v>
      </c>
      <c r="T5" s="93" t="str">
        <f>JANVIER!T5</f>
        <v>Déclaration annuelle 
RAS sur fournisseurs étrangers</v>
      </c>
      <c r="U5" s="93" t="str">
        <f>JANVIER!U5</f>
        <v>Déclaration Honoraires</v>
      </c>
      <c r="V5" s="93" t="str">
        <f>JANVIER!V5</f>
        <v>Timbres fiscaux</v>
      </c>
      <c r="W5" s="93" t="s">
        <v>118</v>
      </c>
      <c r="X5" s="93" t="str">
        <f>JANVIER!X5</f>
        <v>Déclaration annuelle 
de protata des deductions - TVA</v>
      </c>
      <c r="Y5" s="93" t="str">
        <f>JANVIER!Y5</f>
        <v>Vignette</v>
      </c>
      <c r="Z5" s="20"/>
      <c r="AA5" s="93" t="str">
        <f>JANVIER!AA5</f>
        <v>Office du change</v>
      </c>
      <c r="AB5" s="84"/>
      <c r="AD5" s="85" t="s">
        <v>25</v>
      </c>
      <c r="AE5" s="86" t="s">
        <v>29</v>
      </c>
      <c r="AF5" s="88"/>
      <c r="AG5" s="93" t="str">
        <f t="shared" ref="AG5:AT5" si="0">I5</f>
        <v>TVA</v>
      </c>
      <c r="AH5" s="93" t="str">
        <f t="shared" si="0"/>
        <v>IR</v>
      </c>
      <c r="AI5" s="93" t="str">
        <f t="shared" si="0"/>
        <v>TVA / FRS ETRANGERS</v>
      </c>
      <c r="AJ5" s="93" t="str">
        <f t="shared" si="0"/>
        <v>Contribution sociale de solidarité sur les revenus</v>
      </c>
      <c r="AK5" s="93" t="str">
        <f t="shared" si="0"/>
        <v>Acomptes IS</v>
      </c>
      <c r="AL5" s="93" t="str">
        <f t="shared" si="0"/>
        <v>IS</v>
      </c>
      <c r="AM5" s="93" t="str">
        <f t="shared" si="0"/>
        <v>Liasse Fiscale</v>
      </c>
      <c r="AN5" s="93" t="str">
        <f t="shared" si="0"/>
        <v>TAXE PROF</v>
      </c>
      <c r="AO5" s="93" t="str">
        <f t="shared" si="0"/>
        <v>Taxes locales (TE + TSC)</v>
      </c>
      <c r="AP5" s="93" t="str">
        <f t="shared" si="0"/>
        <v>Déclaration annuelle Base T.Prof</v>
      </c>
      <c r="AQ5" s="93" t="str">
        <f t="shared" si="0"/>
        <v>Etat 9421</v>
      </c>
      <c r="AR5" s="93" t="str">
        <f t="shared" si="0"/>
        <v>Déclaration annuelle 
RAS sur fournisseurs étrangers</v>
      </c>
      <c r="AS5" s="93" t="str">
        <f t="shared" si="0"/>
        <v>Déclaration Honoraires</v>
      </c>
      <c r="AT5" s="93" t="str">
        <f t="shared" si="0"/>
        <v>Timbres fiscaux</v>
      </c>
      <c r="AU5" s="93" t="str">
        <f>X5</f>
        <v>Déclaration annuelle 
de protata des deductions - TVA</v>
      </c>
      <c r="AV5" s="93" t="str">
        <f>Y5</f>
        <v>Vignette</v>
      </c>
      <c r="AW5" s="20"/>
      <c r="AX5" s="93" t="str">
        <f t="shared" ref="AX5" si="1">AA5</f>
        <v>Office du change</v>
      </c>
    </row>
    <row r="6" spans="1:50" s="91" customFormat="1">
      <c r="A6" s="103"/>
      <c r="B6" s="104"/>
      <c r="C6" s="104"/>
      <c r="D6" s="105"/>
      <c r="E6" s="20"/>
      <c r="F6" s="103"/>
      <c r="G6" s="106"/>
      <c r="H6" s="20"/>
      <c r="I6" s="103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20"/>
      <c r="AA6" s="107"/>
      <c r="AB6" s="84"/>
      <c r="AD6" s="108"/>
      <c r="AE6" s="109"/>
      <c r="AF6" s="88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92"/>
      <c r="AX6" s="110"/>
    </row>
    <row r="7" spans="1:50" s="123" customFormat="1">
      <c r="A7" s="113" t="str">
        <f>IF(ISBLANK('Informations clients'!A7),"",'Informations clients'!A7)</f>
        <v>CLT/7</v>
      </c>
      <c r="B7" s="124" t="str">
        <f>IF(ISBLANK('Informations clients'!C7),"",'Informations clients'!C7)</f>
        <v/>
      </c>
      <c r="C7" s="124" t="str">
        <f>IF(ISBLANK('Informations clients'!E7),"",'Informations clients'!E7)</f>
        <v>Consultant 3</v>
      </c>
      <c r="D7" s="126">
        <f>IF(ISBLANK('Informations clients'!G7),"",'Informations clients'!G7)</f>
        <v>42277</v>
      </c>
      <c r="E7" s="114"/>
      <c r="F7" s="127"/>
      <c r="G7" s="128"/>
      <c r="H7" s="114"/>
      <c r="I7" s="127"/>
      <c r="J7" s="129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14"/>
      <c r="AA7" s="131"/>
      <c r="AB7" s="115"/>
      <c r="AC7" s="116"/>
      <c r="AD7" s="117">
        <f>+IF(ISBLANK('Informations clients'!I7),0,
IF($AG$1=MONTH('Informations clients'!K7),1,0))</f>
        <v>0</v>
      </c>
      <c r="AE7" s="118">
        <f>+IF(ISBLANK('Informations clients'!J7),0,
IF(MONTH('Informations clients'!K7)=$AG$1,1,0))</f>
        <v>0</v>
      </c>
      <c r="AF7" s="119"/>
      <c r="AG7">
        <f>+IF(ISBLANK('Informations clients'!$N7),0,IF('Informations clients'!$N7="Réel mensuel",1,IF('Informations clients'!$N7="Réel trimestriel",IF(AND($AG$1=3,$AG$1=6,$AG$1=9,$AG$1=12),1,0),0)))</f>
        <v>1</v>
      </c>
      <c r="AH7" s="120">
        <f>+IF(ISBLANK('Informations clients'!O7),0,
IF(VLOOKUP('Informations clients'!O7,Technique!$A$79:$B$81,2,FALSE)=1,0,
IF(VLOOKUP('Informations clients'!O7,Technique!$A$79:$B$81,2,FALSE)=2,1,
IF($AG$1=1,1,0))))</f>
        <v>0</v>
      </c>
      <c r="AI7" s="120">
        <f>+IF(ISBLANK('Informations clients'!P7),0,
IF(MONTH('Informations clients'!T7)=$AG$1,1,0))</f>
        <v>0</v>
      </c>
      <c r="AJ7" s="120">
        <f>+IF(ISBLANK('Informations clients'!Q7),0,IF($AG$1=EDATE('Informations clients'!G7,3),1,0))</f>
        <v>0</v>
      </c>
      <c r="AK7" s="120">
        <f>+IF(ISBLANK('Informations clients'!R7),0,
IF($AG$1=5,1,0))</f>
        <v>0</v>
      </c>
      <c r="AL7" s="120">
        <f>+IF(ISBLANK('Informations clients'!G7),0,IF($AG$1=3,1,0))</f>
        <v>0</v>
      </c>
      <c r="AM7" s="120">
        <f>+IF(ISBLANK('Informations clients'!G7),0,IF($AG$1=3,1,0))</f>
        <v>0</v>
      </c>
      <c r="AN7" s="120">
        <f>IF(ISBLANK('Informations clients'!U7),0,
IF($AG$1=12,1,0))</f>
        <v>0</v>
      </c>
      <c r="AO7" s="120">
        <f>IF(ISBLANK('Informations clients'!#REF!),0,
IF($AG$1=6,1,0))</f>
        <v>0</v>
      </c>
      <c r="AP7" s="120">
        <f>IF(ISBLANK('Informations clients'!#REF!),0,
IF($AG$1=12,1,0))</f>
        <v>0</v>
      </c>
      <c r="AQ7" s="120">
        <f>+IF(ISBLANK('Informations clients'!X7),0,IF($AG$1=2,1,0))</f>
        <v>0</v>
      </c>
      <c r="AR7" s="120">
        <f>IF(ISBLANK('Informations clients'!L7),0,
IF($AG$1=2,1,0))</f>
        <v>0</v>
      </c>
      <c r="AS7" s="120">
        <f>IF(ISBLANK('Informations clients'!AF7),0,
IF(ISBLANK('Informations clients'!U7),0,IF(VLOOKUP('Informations clients'!AF7,Technique!$H$45:$I$48,2,FALSE)=1,0,INDEX(Technique!$B$45:$F$58,MATCH($AG$1,Technique!$B$45:$B$58,0),MATCH('Informations clients'!AF7,Technique!$B$45:$F$45,0)))))</f>
        <v>0</v>
      </c>
      <c r="AT7" s="120">
        <f>+IF(ISBLANK('Informations clients'!AF7),0,
IF(ISBLANK('Informations clients'!V7),0,IF(VLOOKUP('Informations clients'!AF7,Technique!$H$45:$I$48,2,FALSE)=1,0,INDEX(Technique!$B$62:$F$75,MATCH($AG$1,Technique!$B$62:$B$75,0),MATCH('Informations clients'!AF7,Technique!$B$62:$F$62,0)))))</f>
        <v>0</v>
      </c>
      <c r="AU7" s="120">
        <f>+IF(ISBLANK('Informations clients'!AF7),0,
IF(ISBLANK('Informations clients'!W7),0,IF(AND($AG$1=5,VLOOKUP('Informations clients'!AF7,Technique!$H$45:$I$48,2,FALSE)=4),1,0)))</f>
        <v>0</v>
      </c>
      <c r="AV7" s="120">
        <f>+IF(ISBLANK('Informations clients'!X7),0,IF($AG$1=5,1,0))</f>
        <v>0</v>
      </c>
      <c r="AW7" s="121"/>
      <c r="AX7" s="122">
        <f>+IF(ISBLANK('Informations clients'!AG7),0,
IF($AG$1=5,1,0))</f>
        <v>0</v>
      </c>
    </row>
    <row r="8" spans="1:50" s="123" customFormat="1" ht="11.25">
      <c r="A8" s="113" t="str">
        <f>IF(ISBLANK('Informations clients'!A8),"",'Informations clients'!A8)</f>
        <v>CLT/8</v>
      </c>
      <c r="B8" s="124" t="str">
        <f>IF(ISBLANK('Informations clients'!C8),"",'Informations clients'!C8)</f>
        <v/>
      </c>
      <c r="C8" s="124" t="str">
        <f>IF(ISBLANK('Informations clients'!E8),"",'Informations clients'!E8)</f>
        <v>Consultant 2</v>
      </c>
      <c r="D8" s="126">
        <f>IF(ISBLANK('Informations clients'!G8),"",'Informations clients'!G8)</f>
        <v>42369</v>
      </c>
      <c r="E8" s="114"/>
      <c r="F8" s="127"/>
      <c r="G8" s="128"/>
      <c r="H8" s="114"/>
      <c r="I8" s="127"/>
      <c r="J8" s="129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14"/>
      <c r="AA8" s="131"/>
      <c r="AB8" s="115"/>
      <c r="AC8" s="116"/>
      <c r="AD8" s="117">
        <f>+IF(ISBLANK('Informations clients'!I8),0,
IF($AG$1=MONTH('Informations clients'!K8),1,0))</f>
        <v>1</v>
      </c>
      <c r="AE8" s="118">
        <f>+IF(ISBLANK('Informations clients'!J8),0,
IF(MONTH('Informations clients'!K8)=$AG$1,1,0))</f>
        <v>1</v>
      </c>
      <c r="AF8" s="119"/>
      <c r="AG8" s="117">
        <f>+IF(ISBLANK('Informations clients'!N8),0,
INDEX(Technique!$B$11:$F$23,MATCH($AG$1,Technique!$B$11:$B$23,0),MATCH(VLOOKUP('Informations clients'!N8,Technique!$A$4:$B$6,2,FALSE),Technique!$B$11:$F$11,0)))</f>
        <v>1</v>
      </c>
      <c r="AH8" s="120">
        <f>+IF(ISBLANK('Informations clients'!O8),0,
IF(VLOOKUP('Informations clients'!O8,Technique!$A$79:$B$81,2,FALSE)=1,0,
IF(VLOOKUP('Informations clients'!O8,Technique!$A$79:$B$81,2,FALSE)=2,1,
IF($AG$1=1,1,0))))</f>
        <v>1</v>
      </c>
      <c r="AI8" s="120">
        <f>+IF(ISBLANK('Informations clients'!P8),0,
IF(MONTH('Informations clients'!T8)=$AG$1,1,0))</f>
        <v>0</v>
      </c>
      <c r="AJ8" s="120">
        <f>+IF(ISBLANK('Informations clients'!Q8),0,IF($AG$1=EDATE('Informations clients'!G8,3),1,0))</f>
        <v>0</v>
      </c>
      <c r="AK8" s="120">
        <f>+IF(ISBLANK('Informations clients'!R8),0,
IF($AG$1=5,1,0))</f>
        <v>0</v>
      </c>
      <c r="AL8" s="120">
        <f>+IF(ISBLANK('Informations clients'!G8),0,IF($AG$1=3,1,0))</f>
        <v>0</v>
      </c>
      <c r="AM8" s="120">
        <f>+IF(ISBLANK('Informations clients'!G8),0,IF($AG$1=3,1,0))</f>
        <v>0</v>
      </c>
      <c r="AN8" s="120">
        <f>IF(ISBLANK('Informations clients'!U8),0,
IF($AG$1=12,1,0))</f>
        <v>0</v>
      </c>
      <c r="AO8" s="120">
        <f>IF(ISBLANK('Informations clients'!#REF!),0,
IF($AG$1=6,1,0))</f>
        <v>0</v>
      </c>
      <c r="AP8" s="120">
        <f>IF(ISBLANK('Informations clients'!#REF!),0,
IF($AG$1=12,1,0))</f>
        <v>0</v>
      </c>
      <c r="AQ8" s="120">
        <f>+IF(ISBLANK('Informations clients'!X8),0,IF($AG$1=2,1,0))</f>
        <v>0</v>
      </c>
      <c r="AR8" s="120">
        <f>IF(ISBLANK('Informations clients'!L8),0,
IF($AG$1=2,1,0))</f>
        <v>0</v>
      </c>
      <c r="AS8" s="120">
        <f>IF(ISBLANK('Informations clients'!AF8),0,
IF(ISBLANK('Informations clients'!U8),0,IF(VLOOKUP('Informations clients'!AF8,Technique!$H$45:$I$48,2,FALSE)=1,0,INDEX(Technique!$B$45:$F$58,MATCH($AG$1,Technique!$B$45:$B$58,0),MATCH('Informations clients'!AF8,Technique!$B$45:$F$45,0)))))</f>
        <v>0</v>
      </c>
      <c r="AT8" s="120">
        <f>+IF(ISBLANK('Informations clients'!AF8),0,
IF(ISBLANK('Informations clients'!V8),0,IF(VLOOKUP('Informations clients'!AF8,Technique!$H$45:$I$48,2,FALSE)=1,0,INDEX(Technique!$B$62:$F$75,MATCH($AG$1,Technique!$B$62:$B$75,0),MATCH('Informations clients'!AF8,Technique!$B$62:$F$62,0)))))</f>
        <v>0</v>
      </c>
      <c r="AU8" s="120">
        <f>+IF(ISBLANK('Informations clients'!AF8),0,
IF(AND($AG$1=5,VLOOKUP('Informations clients'!AF8,Technique!$H$45:$I$48,2,FALSE)=4),1,0))</f>
        <v>0</v>
      </c>
      <c r="AV8" s="120">
        <f>+IF(ISBLANK('Informations clients'!X8),0,IF($AG$1=5,1,0))</f>
        <v>0</v>
      </c>
      <c r="AW8" s="121"/>
      <c r="AX8" s="122">
        <f>+IF(ISBLANK('Informations clients'!AG8),0,
IF($AG$1=5,1,0))</f>
        <v>0</v>
      </c>
    </row>
    <row r="9" spans="1:50" s="123" customFormat="1" ht="11.25">
      <c r="A9" s="113" t="str">
        <f>IF(ISBLANK('Informations clients'!A9),"",'Informations clients'!A9)</f>
        <v/>
      </c>
      <c r="B9" s="124" t="str">
        <f>IF(ISBLANK('Informations clients'!C9),"",'Informations clients'!C9)</f>
        <v/>
      </c>
      <c r="C9" s="124" t="str">
        <f>IF(ISBLANK('Informations clients'!E9),"",'Informations clients'!E9)</f>
        <v/>
      </c>
      <c r="D9" s="126">
        <f>IF(ISBLANK('Informations clients'!G9),"",'Informations clients'!G9)</f>
        <v>42185</v>
      </c>
      <c r="E9" s="114"/>
      <c r="F9" s="127"/>
      <c r="G9" s="128"/>
      <c r="H9" s="114"/>
      <c r="I9" s="127"/>
      <c r="J9" s="129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14"/>
      <c r="AA9" s="131"/>
      <c r="AB9" s="115"/>
      <c r="AC9" s="116"/>
      <c r="AD9" s="117">
        <f>+IF(ISBLANK('Informations clients'!I9),0,
IF($AG$1=MONTH('Informations clients'!K9),1,0))</f>
        <v>0</v>
      </c>
      <c r="AE9" s="118">
        <f>+IF(ISBLANK('Informations clients'!J9),0,
IF(MONTH('Informations clients'!K9)=$AG$1,1,0))</f>
        <v>0</v>
      </c>
      <c r="AF9" s="119"/>
      <c r="AG9" s="117">
        <f>+IF(ISBLANK('Informations clients'!N9),0,
INDEX(Technique!$B$11:$F$23,MATCH($AG$1,Technique!$B$11:$B$23,0),MATCH(VLOOKUP('Informations clients'!N9,Technique!$A$4:$B$6,2,FALSE),Technique!$B$11:$F$11,0)))</f>
        <v>0</v>
      </c>
      <c r="AH9" s="120">
        <f>+IF(ISBLANK('Informations clients'!O9),0,
IF(VLOOKUP('Informations clients'!O9,Technique!$A$79:$B$81,2,FALSE)=1,0,
IF(VLOOKUP('Informations clients'!O9,Technique!$A$79:$B$81,2,FALSE)=2,1,
IF($AG$1=1,1,0))))</f>
        <v>0</v>
      </c>
      <c r="AI9" s="120">
        <f>+IF(ISBLANK('Informations clients'!P9),0,
IF(MONTH('Informations clients'!T9)=$AG$1,1,0))</f>
        <v>0</v>
      </c>
      <c r="AJ9" s="120">
        <f>+IF(ISBLANK('Informations clients'!Q9),0,IF($AG$1=EDATE('Informations clients'!G9,3),1,0))</f>
        <v>0</v>
      </c>
      <c r="AK9" s="120">
        <f>+IF(ISBLANK('Informations clients'!R9),0,
IF($AG$1=5,1,0))</f>
        <v>0</v>
      </c>
      <c r="AL9" s="120">
        <f>+IF(ISBLANK('Informations clients'!G9),0,IF($AG$1=3,1,0))</f>
        <v>0</v>
      </c>
      <c r="AM9" s="120">
        <f>+IF(ISBLANK('Informations clients'!G9),0,IF($AG$1=3,1,0))</f>
        <v>0</v>
      </c>
      <c r="AN9" s="120">
        <f>IF(ISBLANK('Informations clients'!U9),0,
IF($AG$1=12,1,0))</f>
        <v>0</v>
      </c>
      <c r="AO9" s="120">
        <f>IF(ISBLANK('Informations clients'!#REF!),0,
IF($AG$1=6,1,0))</f>
        <v>0</v>
      </c>
      <c r="AP9" s="120">
        <f>IF(ISBLANK('Informations clients'!#REF!),0,
IF($AG$1=12,1,0))</f>
        <v>0</v>
      </c>
      <c r="AQ9" s="120">
        <f>+IF(ISBLANK('Informations clients'!X9),0,IF($AG$1=2,1,0))</f>
        <v>0</v>
      </c>
      <c r="AR9" s="120">
        <f>IF(ISBLANK('Informations clients'!L9),0,
IF($AG$1=2,1,0))</f>
        <v>0</v>
      </c>
      <c r="AS9" s="120">
        <f>IF(ISBLANK('Informations clients'!AF9),0,
IF(ISBLANK('Informations clients'!U9),0,IF(VLOOKUP('Informations clients'!AF9,Technique!$H$45:$I$48,2,FALSE)=1,0,INDEX(Technique!$B$45:$F$58,MATCH($AG$1,Technique!$B$45:$B$58,0),MATCH('Informations clients'!AF9,Technique!$B$45:$F$45,0)))))</f>
        <v>0</v>
      </c>
      <c r="AT9" s="120">
        <f>+IF(ISBLANK('Informations clients'!AF9),0,
IF(ISBLANK('Informations clients'!V9),0,IF(VLOOKUP('Informations clients'!AF9,Technique!$H$45:$I$48,2,FALSE)=1,0,INDEX(Technique!$B$62:$F$75,MATCH($AG$1,Technique!$B$62:$B$75,0),MATCH('Informations clients'!AF9,Technique!$B$62:$F$62,0)))))</f>
        <v>0</v>
      </c>
      <c r="AU9" s="120">
        <f>+IF(ISBLANK('Informations clients'!AF9),0,
IF(AND($AG$1=5,VLOOKUP('Informations clients'!AF9,Technique!$H$45:$I$48,2,FALSE)=4),1,0))</f>
        <v>0</v>
      </c>
      <c r="AV9" s="120">
        <f>+IF(ISBLANK('Informations clients'!X9),0,IF($AG$1=5,1,0))</f>
        <v>0</v>
      </c>
      <c r="AW9" s="121"/>
      <c r="AX9" s="122">
        <f>+IF(ISBLANK('Informations clients'!AG9),0,
IF($AG$1=5,1,0))</f>
        <v>0</v>
      </c>
    </row>
    <row r="10" spans="1:50" s="123" customFormat="1" ht="11.25">
      <c r="A10" s="113" t="str">
        <f>IF(ISBLANK('Informations clients'!A10),"",'Informations clients'!A10)</f>
        <v/>
      </c>
      <c r="B10" s="124" t="str">
        <f>IF(ISBLANK('Informations clients'!C10),"",'Informations clients'!C10)</f>
        <v/>
      </c>
      <c r="C10" s="124" t="str">
        <f>IF(ISBLANK('Informations clients'!E10),"",'Informations clients'!E10)</f>
        <v/>
      </c>
      <c r="D10" s="126">
        <f>IF(ISBLANK('Informations clients'!G10),"",'Informations clients'!G10)</f>
        <v>42369</v>
      </c>
      <c r="E10" s="114"/>
      <c r="F10" s="127"/>
      <c r="G10" s="128"/>
      <c r="H10" s="114"/>
      <c r="I10" s="127"/>
      <c r="J10" s="129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14"/>
      <c r="AA10" s="131"/>
      <c r="AB10" s="115"/>
      <c r="AC10" s="116"/>
      <c r="AD10" s="117">
        <f>+IF(ISBLANK('Informations clients'!I10),0,
IF($AG$1=MONTH('Informations clients'!K10),1,0))</f>
        <v>1</v>
      </c>
      <c r="AE10" s="118">
        <f>+IF(ISBLANK('Informations clients'!J10),0,
IF(MONTH('Informations clients'!K10)=$AG$1,1,0))</f>
        <v>1</v>
      </c>
      <c r="AF10" s="119"/>
      <c r="AG10" s="117">
        <f>+IF(ISBLANK('Informations clients'!N10),0,
INDEX(Technique!$B$11:$F$23,MATCH($AG$1,Technique!$B$11:$B$23,0),MATCH(VLOOKUP('Informations clients'!N10,Technique!$A$4:$B$6,2,FALSE),Technique!$B$11:$F$11,0)))</f>
        <v>1</v>
      </c>
      <c r="AH10" s="120">
        <f>+IF(ISBLANK('Informations clients'!O10),0,
IF(VLOOKUP('Informations clients'!O10,Technique!$A$79:$B$81,2,FALSE)=1,0,
IF(VLOOKUP('Informations clients'!O10,Technique!$A$79:$B$81,2,FALSE)=2,1,
IF($AG$1=1,1,0))))</f>
        <v>0</v>
      </c>
      <c r="AI10" s="120">
        <f>+IF(ISBLANK('Informations clients'!P10),0,
IF(MONTH('Informations clients'!T10)=$AG$1,1,0))</f>
        <v>0</v>
      </c>
      <c r="AJ10" s="120">
        <f>+IF(ISBLANK('Informations clients'!Q10),0,IF($AG$1=EDATE('Informations clients'!G10,3),1,0))</f>
        <v>0</v>
      </c>
      <c r="AK10" s="120">
        <f>+IF(ISBLANK('Informations clients'!R10),0,
IF($AG$1=5,1,0))</f>
        <v>0</v>
      </c>
      <c r="AL10" s="120">
        <f>+IF(ISBLANK('Informations clients'!G10),0,IF($AG$1=3,1,0))</f>
        <v>0</v>
      </c>
      <c r="AM10" s="120">
        <f>+IF(ISBLANK('Informations clients'!G10),0,IF($AG$1=3,1,0))</f>
        <v>0</v>
      </c>
      <c r="AN10" s="120">
        <f>IF(ISBLANK('Informations clients'!U10),0,
IF($AG$1=12,1,0))</f>
        <v>0</v>
      </c>
      <c r="AO10" s="120">
        <f>IF(ISBLANK('Informations clients'!#REF!),0,
IF($AG$1=6,1,0))</f>
        <v>0</v>
      </c>
      <c r="AP10" s="120">
        <f>IF(ISBLANK('Informations clients'!#REF!),0,
IF($AG$1=12,1,0))</f>
        <v>0</v>
      </c>
      <c r="AQ10" s="120">
        <f>+IF(ISBLANK('Informations clients'!X10),0,IF($AG$1=2,1,0))</f>
        <v>0</v>
      </c>
      <c r="AR10" s="120">
        <f>IF(ISBLANK('Informations clients'!L10),0,
IF($AG$1=2,1,0))</f>
        <v>0</v>
      </c>
      <c r="AS10" s="120">
        <f>IF(ISBLANK('Informations clients'!AF10),0,
IF(ISBLANK('Informations clients'!U10),0,IF(VLOOKUP('Informations clients'!AF10,Technique!$H$45:$I$48,2,FALSE)=1,0,INDEX(Technique!$B$45:$F$58,MATCH($AG$1,Technique!$B$45:$B$58,0),MATCH('Informations clients'!AF10,Technique!$B$45:$F$45,0)))))</f>
        <v>0</v>
      </c>
      <c r="AT10" s="120">
        <f>+IF(ISBLANK('Informations clients'!AF10),0,
IF(ISBLANK('Informations clients'!V10),0,IF(VLOOKUP('Informations clients'!AF10,Technique!$H$45:$I$48,2,FALSE)=1,0,INDEX(Technique!$B$62:$F$75,MATCH($AG$1,Technique!$B$62:$B$75,0),MATCH('Informations clients'!AF10,Technique!$B$62:$F$62,0)))))</f>
        <v>0</v>
      </c>
      <c r="AU10" s="120">
        <f>+IF(ISBLANK('Informations clients'!AF10),0,
IF(AND($AG$1=5,VLOOKUP('Informations clients'!AF10,Technique!$H$45:$I$48,2,FALSE)=4),1,0))</f>
        <v>0</v>
      </c>
      <c r="AV10" s="120">
        <f>+IF(ISBLANK('Informations clients'!X10),0,IF($AG$1=5,1,0))</f>
        <v>0</v>
      </c>
      <c r="AW10" s="121"/>
      <c r="AX10" s="122">
        <f>+IF(ISBLANK('Informations clients'!AG10),0,
IF($AG$1=5,1,0))</f>
        <v>0</v>
      </c>
    </row>
    <row r="11" spans="1:50" s="123" customFormat="1" ht="11.25">
      <c r="A11" s="113" t="str">
        <f>IF(ISBLANK('Informations clients'!A11),"",'Informations clients'!A11)</f>
        <v/>
      </c>
      <c r="B11" s="124" t="str">
        <f>IF(ISBLANK('Informations clients'!C11),"",'Informations clients'!C11)</f>
        <v/>
      </c>
      <c r="C11" s="124" t="str">
        <f>IF(ISBLANK('Informations clients'!E11),"",'Informations clients'!E11)</f>
        <v/>
      </c>
      <c r="D11" s="126" t="str">
        <f>IF(ISBLANK('Informations clients'!G11),"",'Informations clients'!G11)</f>
        <v/>
      </c>
      <c r="E11" s="114"/>
      <c r="F11" s="127"/>
      <c r="G11" s="128"/>
      <c r="H11" s="114"/>
      <c r="I11" s="127"/>
      <c r="J11" s="129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14"/>
      <c r="AA11" s="131"/>
      <c r="AB11" s="115"/>
      <c r="AC11" s="116"/>
      <c r="AD11" s="117">
        <f>+IF(ISBLANK('Informations clients'!I11),0,
IF($AG$1=MONTH('Informations clients'!K11),1,0))</f>
        <v>0</v>
      </c>
      <c r="AE11" s="118">
        <f>+IF(ISBLANK('Informations clients'!J11),0,
IF(MONTH('Informations clients'!K11)=$AG$1,1,0))</f>
        <v>0</v>
      </c>
      <c r="AF11" s="119"/>
      <c r="AG11" s="117">
        <f>+IF(ISBLANK('Informations clients'!N11),0,
INDEX(Technique!$B$11:$F$23,MATCH($AG$1,Technique!$B$11:$B$23,0),MATCH(VLOOKUP('Informations clients'!N11,Technique!$A$4:$B$6,2,FALSE),Technique!$B$11:$F$11,0)))</f>
        <v>0</v>
      </c>
      <c r="AH11" s="120">
        <f>+IF(ISBLANK('Informations clients'!O11),0,
IF(VLOOKUP('Informations clients'!O11,Technique!$A$79:$B$81,2,FALSE)=1,0,
IF(VLOOKUP('Informations clients'!O11,Technique!$A$79:$B$81,2,FALSE)=2,1,
IF($AG$1=1,1,0))))</f>
        <v>0</v>
      </c>
      <c r="AI11" s="120">
        <f>+IF(ISBLANK('Informations clients'!P11),0,
IF(MONTH('Informations clients'!T11)=$AG$1,1,0))</f>
        <v>0</v>
      </c>
      <c r="AJ11" s="120">
        <f>+IF(ISBLANK('Informations clients'!Q11),0,IF($AG$1=EDATE('Informations clients'!G11,3),1,0))</f>
        <v>0</v>
      </c>
      <c r="AK11" s="120">
        <f>+IF(ISBLANK('Informations clients'!R11),0,
IF($AG$1=5,1,0))</f>
        <v>0</v>
      </c>
      <c r="AL11" s="120">
        <f>+IF(ISBLANK('Informations clients'!G11),0,IF($AG$1=3,1,0))</f>
        <v>0</v>
      </c>
      <c r="AM11" s="120">
        <f>+IF(ISBLANK('Informations clients'!G11),0,IF($AG$1=3,1,0))</f>
        <v>0</v>
      </c>
      <c r="AN11" s="120">
        <f>IF(ISBLANK('Informations clients'!U11),0,
IF($AG$1=12,1,0))</f>
        <v>0</v>
      </c>
      <c r="AO11" s="120">
        <f>IF(ISBLANK('Informations clients'!#REF!),0,
IF($AG$1=6,1,0))</f>
        <v>0</v>
      </c>
      <c r="AP11" s="120">
        <f>IF(ISBLANK('Informations clients'!#REF!),0,
IF($AG$1=12,1,0))</f>
        <v>0</v>
      </c>
      <c r="AQ11" s="120">
        <f>+IF(ISBLANK('Informations clients'!X11),0,IF($AG$1=2,1,0))</f>
        <v>0</v>
      </c>
      <c r="AR11" s="120">
        <f>IF(ISBLANK('Informations clients'!L11),0,
IF($AG$1=2,1,0))</f>
        <v>0</v>
      </c>
      <c r="AS11" s="120">
        <f>IF(ISBLANK('Informations clients'!AF11),0,
IF(ISBLANK('Informations clients'!U11),0,IF(VLOOKUP('Informations clients'!AF11,Technique!$H$45:$I$48,2,FALSE)=1,0,INDEX(Technique!$B$45:$F$58,MATCH($AG$1,Technique!$B$45:$B$58,0),MATCH('Informations clients'!AF11,Technique!$B$45:$F$45,0)))))</f>
        <v>0</v>
      </c>
      <c r="AT11" s="120">
        <f>+IF(ISBLANK('Informations clients'!AF11),0,
IF(ISBLANK('Informations clients'!V11),0,IF(VLOOKUP('Informations clients'!AF11,Technique!$H$45:$I$48,2,FALSE)=1,0,INDEX(Technique!$B$62:$F$75,MATCH($AG$1,Technique!$B$62:$B$75,0),MATCH('Informations clients'!AF11,Technique!$B$62:$F$62,0)))))</f>
        <v>0</v>
      </c>
      <c r="AU11" s="120">
        <f>+IF(ISBLANK('Informations clients'!AF11),0,
IF(AND($AG$1=5,VLOOKUP('Informations clients'!AF11,Technique!$H$45:$I$48,2,FALSE)=4),1,0))</f>
        <v>0</v>
      </c>
      <c r="AV11" s="120">
        <f>+IF(ISBLANK('Informations clients'!X11),0,IF($AG$1=5,1,0))</f>
        <v>0</v>
      </c>
      <c r="AW11" s="121"/>
      <c r="AX11" s="122">
        <f>+IF(ISBLANK('Informations clients'!AG11),0,
IF($AG$1=5,1,0))</f>
        <v>0</v>
      </c>
    </row>
    <row r="12" spans="1:50" s="123" customFormat="1" ht="11.25">
      <c r="A12" s="113" t="str">
        <f>IF(ISBLANK('Informations clients'!A12),"",'Informations clients'!A12)</f>
        <v/>
      </c>
      <c r="B12" s="124" t="str">
        <f>IF(ISBLANK('Informations clients'!C12),"",'Informations clients'!C12)</f>
        <v/>
      </c>
      <c r="C12" s="124" t="str">
        <f>IF(ISBLANK('Informations clients'!E12),"",'Informations clients'!E12)</f>
        <v/>
      </c>
      <c r="D12" s="126" t="str">
        <f>IF(ISBLANK('Informations clients'!G12),"",'Informations clients'!G12)</f>
        <v/>
      </c>
      <c r="E12" s="114"/>
      <c r="F12" s="127"/>
      <c r="G12" s="128"/>
      <c r="H12" s="114"/>
      <c r="I12" s="127"/>
      <c r="J12" s="129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14"/>
      <c r="AA12" s="131"/>
      <c r="AB12" s="115"/>
      <c r="AC12" s="116"/>
      <c r="AD12" s="117">
        <f>+IF(ISBLANK('Informations clients'!I12),0,
IF($AG$1=MONTH('Informations clients'!K12),1,0))</f>
        <v>0</v>
      </c>
      <c r="AE12" s="118">
        <f>+IF(ISBLANK('Informations clients'!J12),0,
IF(MONTH('Informations clients'!K12)=$AG$1,1,0))</f>
        <v>0</v>
      </c>
      <c r="AF12" s="119"/>
      <c r="AG12" s="117">
        <f>+IF(ISBLANK('Informations clients'!N12),0,
INDEX(Technique!$B$11:$F$23,MATCH($AG$1,Technique!$B$11:$B$23,0),MATCH(VLOOKUP('Informations clients'!N12,Technique!$A$4:$B$6,2,FALSE),Technique!$B$11:$F$11,0)))</f>
        <v>0</v>
      </c>
      <c r="AH12" s="120">
        <f>+IF(ISBLANK('Informations clients'!O12),0,
IF(VLOOKUP('Informations clients'!O12,Technique!$A$79:$B$81,2,FALSE)=1,0,
IF(VLOOKUP('Informations clients'!O12,Technique!$A$79:$B$81,2,FALSE)=2,1,
IF($AG$1=1,1,0))))</f>
        <v>0</v>
      </c>
      <c r="AI12" s="120">
        <f>+IF(ISBLANK('Informations clients'!P12),0,
IF(MONTH('Informations clients'!T12)=$AG$1,1,0))</f>
        <v>0</v>
      </c>
      <c r="AJ12" s="120">
        <f>+IF(ISBLANK('Informations clients'!Q12),0,IF($AG$1=EDATE('Informations clients'!G12,3),1,0))</f>
        <v>0</v>
      </c>
      <c r="AK12" s="120">
        <f>+IF(ISBLANK('Informations clients'!R12),0,
IF($AG$1=5,1,0))</f>
        <v>0</v>
      </c>
      <c r="AL12" s="120">
        <f>+IF(ISBLANK('Informations clients'!G12),0,IF($AG$1=3,1,0))</f>
        <v>0</v>
      </c>
      <c r="AM12" s="120">
        <f>+IF(ISBLANK('Informations clients'!G12),0,IF($AG$1=3,1,0))</f>
        <v>0</v>
      </c>
      <c r="AN12" s="120">
        <f>IF(ISBLANK('Informations clients'!U12),0,
IF($AG$1=12,1,0))</f>
        <v>0</v>
      </c>
      <c r="AO12" s="120">
        <f>IF(ISBLANK('Informations clients'!#REF!),0,
IF($AG$1=6,1,0))</f>
        <v>0</v>
      </c>
      <c r="AP12" s="120">
        <f>IF(ISBLANK('Informations clients'!#REF!),0,
IF($AG$1=12,1,0))</f>
        <v>0</v>
      </c>
      <c r="AQ12" s="120">
        <f>+IF(ISBLANK('Informations clients'!X12),0,IF($AG$1=2,1,0))</f>
        <v>0</v>
      </c>
      <c r="AR12" s="120">
        <f>IF(ISBLANK('Informations clients'!L12),0,
IF($AG$1=2,1,0))</f>
        <v>0</v>
      </c>
      <c r="AS12" s="120">
        <f>IF(ISBLANK('Informations clients'!AF12),0,
IF(ISBLANK('Informations clients'!U12),0,IF(VLOOKUP('Informations clients'!AF12,Technique!$H$45:$I$48,2,FALSE)=1,0,INDEX(Technique!$B$45:$F$58,MATCH($AG$1,Technique!$B$45:$B$58,0),MATCH('Informations clients'!AF12,Technique!$B$45:$F$45,0)))))</f>
        <v>0</v>
      </c>
      <c r="AT12" s="120">
        <f>+IF(ISBLANK('Informations clients'!AF12),0,
IF(ISBLANK('Informations clients'!V12),0,IF(VLOOKUP('Informations clients'!AF12,Technique!$H$45:$I$48,2,FALSE)=1,0,INDEX(Technique!$B$62:$F$75,MATCH($AG$1,Technique!$B$62:$B$75,0),MATCH('Informations clients'!AF12,Technique!$B$62:$F$62,0)))))</f>
        <v>0</v>
      </c>
      <c r="AU12" s="120">
        <f>+IF(ISBLANK('Informations clients'!AF12),0,
IF(AND($AG$1=5,VLOOKUP('Informations clients'!AF12,Technique!$H$45:$I$48,2,FALSE)=4),1,0))</f>
        <v>0</v>
      </c>
      <c r="AV12" s="120">
        <f>+IF(ISBLANK('Informations clients'!X12),0,IF($AG$1=5,1,0))</f>
        <v>0</v>
      </c>
      <c r="AW12" s="121"/>
      <c r="AX12" s="122">
        <f>+IF(ISBLANK('Informations clients'!AG12),0,
IF($AG$1=5,1,0))</f>
        <v>0</v>
      </c>
    </row>
    <row r="13" spans="1:50" s="123" customFormat="1" ht="11.25">
      <c r="A13" s="113" t="str">
        <f>IF(ISBLANK('Informations clients'!A13),"",'Informations clients'!A13)</f>
        <v/>
      </c>
      <c r="B13" s="124" t="str">
        <f>IF(ISBLANK('Informations clients'!C13),"",'Informations clients'!C13)</f>
        <v/>
      </c>
      <c r="C13" s="124" t="str">
        <f>IF(ISBLANK('Informations clients'!E13),"",'Informations clients'!E13)</f>
        <v/>
      </c>
      <c r="D13" s="126" t="str">
        <f>IF(ISBLANK('Informations clients'!G13),"",'Informations clients'!G13)</f>
        <v/>
      </c>
      <c r="E13" s="114"/>
      <c r="F13" s="127"/>
      <c r="G13" s="128"/>
      <c r="H13" s="114"/>
      <c r="I13" s="127"/>
      <c r="J13" s="129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14"/>
      <c r="AA13" s="131"/>
      <c r="AB13" s="115"/>
      <c r="AC13" s="116"/>
      <c r="AD13" s="117">
        <f>+IF(ISBLANK('Informations clients'!I13),0,
IF($AG$1=MONTH('Informations clients'!K13),1,0))</f>
        <v>0</v>
      </c>
      <c r="AE13" s="118">
        <f>+IF(ISBLANK('Informations clients'!J13),0,
IF(MONTH('Informations clients'!K13)=$AG$1,1,0))</f>
        <v>0</v>
      </c>
      <c r="AF13" s="119"/>
      <c r="AG13" s="117">
        <f>+IF(ISBLANK('Informations clients'!N13),0,
INDEX(Technique!$B$11:$F$23,MATCH($AG$1,Technique!$B$11:$B$23,0),MATCH(VLOOKUP('Informations clients'!N13,Technique!$A$4:$B$6,2,FALSE),Technique!$B$11:$F$11,0)))</f>
        <v>0</v>
      </c>
      <c r="AH13" s="120">
        <f>+IF(ISBLANK('Informations clients'!O13),0,
IF(VLOOKUP('Informations clients'!O13,Technique!$A$79:$B$81,2,FALSE)=1,0,
IF(VLOOKUP('Informations clients'!O13,Technique!$A$79:$B$81,2,FALSE)=2,1,
IF($AG$1=1,1,0))))</f>
        <v>0</v>
      </c>
      <c r="AI13" s="120">
        <f>+IF(ISBLANK('Informations clients'!P13),0,
IF(MONTH('Informations clients'!T13)=$AG$1,1,0))</f>
        <v>0</v>
      </c>
      <c r="AJ13" s="120">
        <f>+IF(ISBLANK('Informations clients'!Q13),0,IF($AG$1=EDATE('Informations clients'!G13,3),1,0))</f>
        <v>0</v>
      </c>
      <c r="AK13" s="120">
        <f>+IF(ISBLANK('Informations clients'!R13),0,
IF($AG$1=5,1,0))</f>
        <v>0</v>
      </c>
      <c r="AL13" s="120">
        <f>+IF(ISBLANK('Informations clients'!G13),0,IF($AG$1=3,1,0))</f>
        <v>0</v>
      </c>
      <c r="AM13" s="120">
        <f>+IF(ISBLANK('Informations clients'!G13),0,IF($AG$1=3,1,0))</f>
        <v>0</v>
      </c>
      <c r="AN13" s="120">
        <f>IF(ISBLANK('Informations clients'!U13),0,
IF($AG$1=12,1,0))</f>
        <v>0</v>
      </c>
      <c r="AO13" s="120">
        <f>IF(ISBLANK('Informations clients'!#REF!),0,
IF($AG$1=6,1,0))</f>
        <v>0</v>
      </c>
      <c r="AP13" s="120">
        <f>IF(ISBLANK('Informations clients'!#REF!),0,
IF($AG$1=12,1,0))</f>
        <v>0</v>
      </c>
      <c r="AQ13" s="120">
        <f>+IF(ISBLANK('Informations clients'!X13),0,IF($AG$1=2,1,0))</f>
        <v>0</v>
      </c>
      <c r="AR13" s="120">
        <f>IF(ISBLANK('Informations clients'!L13),0,
IF($AG$1=2,1,0))</f>
        <v>0</v>
      </c>
      <c r="AS13" s="120">
        <f>IF(ISBLANK('Informations clients'!AF13),0,
IF(ISBLANK('Informations clients'!U13),0,IF(VLOOKUP('Informations clients'!AF13,Technique!$H$45:$I$48,2,FALSE)=1,0,INDEX(Technique!$B$45:$F$58,MATCH($AG$1,Technique!$B$45:$B$58,0),MATCH('Informations clients'!AF13,Technique!$B$45:$F$45,0)))))</f>
        <v>0</v>
      </c>
      <c r="AT13" s="120">
        <f>+IF(ISBLANK('Informations clients'!AF13),0,
IF(ISBLANK('Informations clients'!V13),0,IF(VLOOKUP('Informations clients'!AF13,Technique!$H$45:$I$48,2,FALSE)=1,0,INDEX(Technique!$B$62:$F$75,MATCH($AG$1,Technique!$B$62:$B$75,0),MATCH('Informations clients'!AF13,Technique!$B$62:$F$62,0)))))</f>
        <v>0</v>
      </c>
      <c r="AU13" s="120">
        <f>+IF(ISBLANK('Informations clients'!AF13),0,
IF(AND($AG$1=5,VLOOKUP('Informations clients'!AF13,Technique!$H$45:$I$48,2,FALSE)=4),1,0))</f>
        <v>0</v>
      </c>
      <c r="AV13" s="120">
        <f>+IF(ISBLANK('Informations clients'!X13),0,IF($AG$1=5,1,0))</f>
        <v>0</v>
      </c>
      <c r="AW13" s="121"/>
      <c r="AX13" s="122">
        <f>+IF(ISBLANK('Informations clients'!AG13),0,
IF($AG$1=5,1,0))</f>
        <v>0</v>
      </c>
    </row>
    <row r="14" spans="1:50" s="123" customFormat="1" ht="11.25">
      <c r="A14" s="113" t="str">
        <f>IF(ISBLANK('Informations clients'!A14),"",'Informations clients'!A14)</f>
        <v/>
      </c>
      <c r="B14" s="124" t="str">
        <f>IF(ISBLANK('Informations clients'!C14),"",'Informations clients'!C14)</f>
        <v/>
      </c>
      <c r="C14" s="124" t="str">
        <f>IF(ISBLANK('Informations clients'!E14),"",'Informations clients'!E14)</f>
        <v/>
      </c>
      <c r="D14" s="126" t="str">
        <f>IF(ISBLANK('Informations clients'!G14),"",'Informations clients'!G14)</f>
        <v/>
      </c>
      <c r="E14" s="114"/>
      <c r="F14" s="127"/>
      <c r="G14" s="128"/>
      <c r="H14" s="114"/>
      <c r="I14" s="127"/>
      <c r="J14" s="129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14"/>
      <c r="AA14" s="131"/>
      <c r="AB14" s="115"/>
      <c r="AC14" s="116"/>
      <c r="AD14" s="117">
        <f>+IF(ISBLANK('Informations clients'!I14),0,
IF($AG$1=MONTH('Informations clients'!K14),1,0))</f>
        <v>0</v>
      </c>
      <c r="AE14" s="118">
        <f>+IF(ISBLANK('Informations clients'!J14),0,
IF(MONTH('Informations clients'!K14)=$AG$1,1,0))</f>
        <v>0</v>
      </c>
      <c r="AF14" s="119"/>
      <c r="AG14" s="117">
        <f>+IF(ISBLANK('Informations clients'!N14),0,
INDEX(Technique!$B$11:$F$23,MATCH($AG$1,Technique!$B$11:$B$23,0),MATCH(VLOOKUP('Informations clients'!N14,Technique!$A$4:$B$6,2,FALSE),Technique!$B$11:$F$11,0)))</f>
        <v>0</v>
      </c>
      <c r="AH14" s="120">
        <f>+IF(ISBLANK('Informations clients'!O14),0,
IF(VLOOKUP('Informations clients'!O14,Technique!$A$79:$B$81,2,FALSE)=1,0,
IF(VLOOKUP('Informations clients'!O14,Technique!$A$79:$B$81,2,FALSE)=2,1,
IF($AG$1=1,1,0))))</f>
        <v>0</v>
      </c>
      <c r="AI14" s="120">
        <f>+IF(ISBLANK('Informations clients'!P14),0,
IF(MONTH('Informations clients'!T14)=$AG$1,1,0))</f>
        <v>0</v>
      </c>
      <c r="AJ14" s="120">
        <f>+IF(ISBLANK('Informations clients'!Q14),0,IF($AG$1=EDATE('Informations clients'!G14,3),1,0))</f>
        <v>0</v>
      </c>
      <c r="AK14" s="120">
        <f>+IF(ISBLANK('Informations clients'!R14),0,
IF($AG$1=5,1,0))</f>
        <v>0</v>
      </c>
      <c r="AL14" s="120">
        <f>+IF(ISBLANK('Informations clients'!G14),0,IF($AG$1=3,1,0))</f>
        <v>0</v>
      </c>
      <c r="AM14" s="120">
        <f>+IF(ISBLANK('Informations clients'!G14),0,IF($AG$1=3,1,0))</f>
        <v>0</v>
      </c>
      <c r="AN14" s="120">
        <f>IF(ISBLANK('Informations clients'!U14),0,
IF($AG$1=12,1,0))</f>
        <v>0</v>
      </c>
      <c r="AO14" s="120">
        <f>IF(ISBLANK('Informations clients'!#REF!),0,
IF($AG$1=6,1,0))</f>
        <v>0</v>
      </c>
      <c r="AP14" s="120">
        <f>IF(ISBLANK('Informations clients'!#REF!),0,
IF($AG$1=12,1,0))</f>
        <v>0</v>
      </c>
      <c r="AQ14" s="120">
        <f>+IF(ISBLANK('Informations clients'!X14),0,IF($AG$1=2,1,0))</f>
        <v>0</v>
      </c>
      <c r="AR14" s="120">
        <f>IF(ISBLANK('Informations clients'!L14),0,
IF($AG$1=2,1,0))</f>
        <v>0</v>
      </c>
      <c r="AS14" s="120">
        <f>IF(ISBLANK('Informations clients'!AF14),0,
IF(ISBLANK('Informations clients'!U14),0,IF(VLOOKUP('Informations clients'!AF14,Technique!$H$45:$I$48,2,FALSE)=1,0,INDEX(Technique!$B$45:$F$58,MATCH($AG$1,Technique!$B$45:$B$58,0),MATCH('Informations clients'!AF14,Technique!$B$45:$F$45,0)))))</f>
        <v>0</v>
      </c>
      <c r="AT14" s="120">
        <f>+IF(ISBLANK('Informations clients'!AF14),0,
IF(ISBLANK('Informations clients'!V14),0,IF(VLOOKUP('Informations clients'!AF14,Technique!$H$45:$I$48,2,FALSE)=1,0,INDEX(Technique!$B$62:$F$75,MATCH($AG$1,Technique!$B$62:$B$75,0),MATCH('Informations clients'!AF14,Technique!$B$62:$F$62,0)))))</f>
        <v>0</v>
      </c>
      <c r="AU14" s="120">
        <f>+IF(ISBLANK('Informations clients'!AF14),0,
IF(AND($AG$1=5,VLOOKUP('Informations clients'!AF14,Technique!$H$45:$I$48,2,FALSE)=4),1,0))</f>
        <v>0</v>
      </c>
      <c r="AV14" s="120">
        <f>+IF(ISBLANK('Informations clients'!X14),0,IF($AG$1=5,1,0))</f>
        <v>0</v>
      </c>
      <c r="AW14" s="121"/>
      <c r="AX14" s="122">
        <f>+IF(ISBLANK('Informations clients'!AG14),0,
IF($AG$1=5,1,0))</f>
        <v>0</v>
      </c>
    </row>
    <row r="15" spans="1:50" s="123" customFormat="1" ht="11.25">
      <c r="A15" s="113" t="str">
        <f>IF(ISBLANK('Informations clients'!A15),"",'Informations clients'!A15)</f>
        <v/>
      </c>
      <c r="B15" s="124" t="str">
        <f>IF(ISBLANK('Informations clients'!C15),"",'Informations clients'!C15)</f>
        <v/>
      </c>
      <c r="C15" s="124" t="str">
        <f>IF(ISBLANK('Informations clients'!E15),"",'Informations clients'!E15)</f>
        <v/>
      </c>
      <c r="D15" s="126" t="str">
        <f>IF(ISBLANK('Informations clients'!G15),"",'Informations clients'!G15)</f>
        <v/>
      </c>
      <c r="E15" s="114"/>
      <c r="F15" s="127"/>
      <c r="G15" s="128"/>
      <c r="H15" s="114"/>
      <c r="I15" s="127"/>
      <c r="J15" s="129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14"/>
      <c r="AA15" s="131"/>
      <c r="AB15" s="115"/>
      <c r="AC15" s="116"/>
      <c r="AD15" s="117">
        <f>+IF(ISBLANK('Informations clients'!I15),0,
IF($AG$1=MONTH('Informations clients'!K15),1,0))</f>
        <v>0</v>
      </c>
      <c r="AE15" s="118">
        <f>+IF(ISBLANK('Informations clients'!J15),0,
IF(MONTH('Informations clients'!K15)=$AG$1,1,0))</f>
        <v>0</v>
      </c>
      <c r="AF15" s="119"/>
      <c r="AG15" s="117">
        <f>+IF(ISBLANK('Informations clients'!N15),0,
INDEX(Technique!$B$11:$F$23,MATCH($AG$1,Technique!$B$11:$B$23,0),MATCH(VLOOKUP('Informations clients'!N15,Technique!$A$4:$B$6,2,FALSE),Technique!$B$11:$F$11,0)))</f>
        <v>0</v>
      </c>
      <c r="AH15" s="120">
        <f>+IF(ISBLANK('Informations clients'!O15),0,
IF(VLOOKUP('Informations clients'!O15,Technique!$A$79:$B$81,2,FALSE)=1,0,
IF(VLOOKUP('Informations clients'!O15,Technique!$A$79:$B$81,2,FALSE)=2,1,
IF($AG$1=1,1,0))))</f>
        <v>0</v>
      </c>
      <c r="AI15" s="120">
        <f>+IF(ISBLANK('Informations clients'!P15),0,
IF(MONTH('Informations clients'!T15)=$AG$1,1,0))</f>
        <v>0</v>
      </c>
      <c r="AJ15" s="120">
        <f>+IF(ISBLANK('Informations clients'!Q15),0,IF($AG$1=EDATE('Informations clients'!G15,3),1,0))</f>
        <v>0</v>
      </c>
      <c r="AK15" s="120">
        <f>+IF(ISBLANK('Informations clients'!R15),0,
IF($AG$1=5,1,0))</f>
        <v>0</v>
      </c>
      <c r="AL15" s="120">
        <f>+IF(ISBLANK('Informations clients'!G15),0,IF($AG$1=3,1,0))</f>
        <v>0</v>
      </c>
      <c r="AM15" s="120">
        <f>+IF(ISBLANK('Informations clients'!G15),0,IF($AG$1=3,1,0))</f>
        <v>0</v>
      </c>
      <c r="AN15" s="120">
        <f>IF(ISBLANK('Informations clients'!U15),0,
IF($AG$1=12,1,0))</f>
        <v>0</v>
      </c>
      <c r="AO15" s="120">
        <f>IF(ISBLANK('Informations clients'!#REF!),0,
IF($AG$1=6,1,0))</f>
        <v>0</v>
      </c>
      <c r="AP15" s="120">
        <f>IF(ISBLANK('Informations clients'!#REF!),0,
IF($AG$1=12,1,0))</f>
        <v>0</v>
      </c>
      <c r="AQ15" s="120">
        <f>+IF(ISBLANK('Informations clients'!X15),0,IF($AG$1=2,1,0))</f>
        <v>0</v>
      </c>
      <c r="AR15" s="120">
        <f>IF(ISBLANK('Informations clients'!L15),0,
IF($AG$1=2,1,0))</f>
        <v>0</v>
      </c>
      <c r="AS15" s="120">
        <f>IF(ISBLANK('Informations clients'!AF15),0,
IF(ISBLANK('Informations clients'!U15),0,IF(VLOOKUP('Informations clients'!AF15,Technique!$H$45:$I$48,2,FALSE)=1,0,INDEX(Technique!$B$45:$F$58,MATCH($AG$1,Technique!$B$45:$B$58,0),MATCH('Informations clients'!AF15,Technique!$B$45:$F$45,0)))))</f>
        <v>0</v>
      </c>
      <c r="AT15" s="120">
        <f>+IF(ISBLANK('Informations clients'!AF15),0,
IF(ISBLANK('Informations clients'!V15),0,IF(VLOOKUP('Informations clients'!AF15,Technique!$H$45:$I$48,2,FALSE)=1,0,INDEX(Technique!$B$62:$F$75,MATCH($AG$1,Technique!$B$62:$B$75,0),MATCH('Informations clients'!AF15,Technique!$B$62:$F$62,0)))))</f>
        <v>0</v>
      </c>
      <c r="AU15" s="120">
        <f>+IF(ISBLANK('Informations clients'!AF15),0,
IF(AND($AG$1=5,VLOOKUP('Informations clients'!AF15,Technique!$H$45:$I$48,2,FALSE)=4),1,0))</f>
        <v>0</v>
      </c>
      <c r="AV15" s="120">
        <f>+IF(ISBLANK('Informations clients'!X15),0,IF($AG$1=5,1,0))</f>
        <v>0</v>
      </c>
      <c r="AW15" s="121"/>
      <c r="AX15" s="122">
        <f>+IF(ISBLANK('Informations clients'!AG15),0,
IF($AG$1=5,1,0))</f>
        <v>0</v>
      </c>
    </row>
    <row r="16" spans="1:50" s="123" customFormat="1" ht="11.25">
      <c r="A16" s="113" t="str">
        <f>IF(ISBLANK('Informations clients'!A16),"",'Informations clients'!A16)</f>
        <v/>
      </c>
      <c r="B16" s="124" t="str">
        <f>IF(ISBLANK('Informations clients'!C16),"",'Informations clients'!C16)</f>
        <v/>
      </c>
      <c r="C16" s="124" t="str">
        <f>IF(ISBLANK('Informations clients'!E16),"",'Informations clients'!E16)</f>
        <v/>
      </c>
      <c r="D16" s="126" t="str">
        <f>IF(ISBLANK('Informations clients'!G16),"",'Informations clients'!G16)</f>
        <v/>
      </c>
      <c r="E16" s="114"/>
      <c r="F16" s="127"/>
      <c r="G16" s="128"/>
      <c r="H16" s="114"/>
      <c r="I16" s="127"/>
      <c r="J16" s="129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14"/>
      <c r="AA16" s="131"/>
      <c r="AB16" s="115"/>
      <c r="AC16" s="116"/>
      <c r="AD16" s="117">
        <f>+IF(ISBLANK('Informations clients'!I16),0,
IF($AG$1=MONTH('Informations clients'!K16),1,0))</f>
        <v>0</v>
      </c>
      <c r="AE16" s="118">
        <f>+IF(ISBLANK('Informations clients'!J16),0,
IF(MONTH('Informations clients'!K16)=$AG$1,1,0))</f>
        <v>0</v>
      </c>
      <c r="AF16" s="119"/>
      <c r="AG16" s="117">
        <f>+IF(ISBLANK('Informations clients'!N16),0,
INDEX(Technique!$B$11:$F$23,MATCH($AG$1,Technique!$B$11:$B$23,0),MATCH(VLOOKUP('Informations clients'!N16,Technique!$A$4:$B$6,2,FALSE),Technique!$B$11:$F$11,0)))</f>
        <v>0</v>
      </c>
      <c r="AH16" s="120">
        <f>+IF(ISBLANK('Informations clients'!O16),0,
IF(VLOOKUP('Informations clients'!O16,Technique!$A$79:$B$81,2,FALSE)=1,0,
IF(VLOOKUP('Informations clients'!O16,Technique!$A$79:$B$81,2,FALSE)=2,1,
IF($AG$1=1,1,0))))</f>
        <v>0</v>
      </c>
      <c r="AI16" s="120">
        <f>+IF(ISBLANK('Informations clients'!P16),0,
IF(MONTH('Informations clients'!T16)=$AG$1,1,0))</f>
        <v>0</v>
      </c>
      <c r="AJ16" s="120">
        <f>+IF(ISBLANK('Informations clients'!Q16),0,IF($AG$1=EDATE('Informations clients'!G16,3),1,0))</f>
        <v>0</v>
      </c>
      <c r="AK16" s="120">
        <f>+IF(ISBLANK('Informations clients'!R16),0,
IF($AG$1=5,1,0))</f>
        <v>0</v>
      </c>
      <c r="AL16" s="120">
        <f>+IF(ISBLANK('Informations clients'!G16),0,IF($AG$1=3,1,0))</f>
        <v>0</v>
      </c>
      <c r="AM16" s="120">
        <f>+IF(ISBLANK('Informations clients'!G16),0,IF($AG$1=3,1,0))</f>
        <v>0</v>
      </c>
      <c r="AN16" s="120">
        <f>IF(ISBLANK('Informations clients'!U16),0,
IF($AG$1=12,1,0))</f>
        <v>0</v>
      </c>
      <c r="AO16" s="120">
        <f>IF(ISBLANK('Informations clients'!#REF!),0,
IF($AG$1=6,1,0))</f>
        <v>0</v>
      </c>
      <c r="AP16" s="120">
        <f>IF(ISBLANK('Informations clients'!#REF!),0,
IF($AG$1=12,1,0))</f>
        <v>0</v>
      </c>
      <c r="AQ16" s="120">
        <f>+IF(ISBLANK('Informations clients'!X16),0,IF($AG$1=2,1,0))</f>
        <v>0</v>
      </c>
      <c r="AR16" s="120">
        <f>IF(ISBLANK('Informations clients'!L16),0,
IF($AG$1=2,1,0))</f>
        <v>0</v>
      </c>
      <c r="AS16" s="120">
        <f>IF(ISBLANK('Informations clients'!AF16),0,
IF(ISBLANK('Informations clients'!U16),0,IF(VLOOKUP('Informations clients'!AF16,Technique!$H$45:$I$48,2,FALSE)=1,0,INDEX(Technique!$B$45:$F$58,MATCH($AG$1,Technique!$B$45:$B$58,0),MATCH('Informations clients'!AF16,Technique!$B$45:$F$45,0)))))</f>
        <v>0</v>
      </c>
      <c r="AT16" s="120">
        <f>+IF(ISBLANK('Informations clients'!AF16),0,
IF(ISBLANK('Informations clients'!V16),0,IF(VLOOKUP('Informations clients'!AF16,Technique!$H$45:$I$48,2,FALSE)=1,0,INDEX(Technique!$B$62:$F$75,MATCH($AG$1,Technique!$B$62:$B$75,0),MATCH('Informations clients'!AF16,Technique!$B$62:$F$62,0)))))</f>
        <v>0</v>
      </c>
      <c r="AU16" s="120">
        <f>+IF(ISBLANK('Informations clients'!AF16),0,
IF(AND($AG$1=5,VLOOKUP('Informations clients'!AF16,Technique!$H$45:$I$48,2,FALSE)=4),1,0))</f>
        <v>0</v>
      </c>
      <c r="AV16" s="120">
        <f>+IF(ISBLANK('Informations clients'!X16),0,IF($AG$1=5,1,0))</f>
        <v>0</v>
      </c>
      <c r="AW16" s="121"/>
      <c r="AX16" s="122">
        <f>+IF(ISBLANK('Informations clients'!AG16),0,
IF($AG$1=5,1,0))</f>
        <v>0</v>
      </c>
    </row>
    <row r="17" spans="1:50" s="123" customFormat="1" ht="11.25">
      <c r="A17" s="113" t="str">
        <f>IF(ISBLANK('Informations clients'!A17),"",'Informations clients'!A17)</f>
        <v/>
      </c>
      <c r="B17" s="124" t="str">
        <f>IF(ISBLANK('Informations clients'!C17),"",'Informations clients'!C17)</f>
        <v/>
      </c>
      <c r="C17" s="124" t="str">
        <f>IF(ISBLANK('Informations clients'!E17),"",'Informations clients'!E17)</f>
        <v/>
      </c>
      <c r="D17" s="126" t="str">
        <f>IF(ISBLANK('Informations clients'!G17),"",'Informations clients'!G17)</f>
        <v/>
      </c>
      <c r="E17" s="114"/>
      <c r="F17" s="127"/>
      <c r="G17" s="128"/>
      <c r="H17" s="114"/>
      <c r="I17" s="127"/>
      <c r="J17" s="129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14"/>
      <c r="AA17" s="131"/>
      <c r="AB17" s="115"/>
      <c r="AC17" s="116"/>
      <c r="AD17" s="117">
        <f>+IF(ISBLANK('Informations clients'!I17),0,
IF($AG$1=MONTH('Informations clients'!K17),1,0))</f>
        <v>0</v>
      </c>
      <c r="AE17" s="118">
        <f>+IF(ISBLANK('Informations clients'!J17),0,
IF(MONTH('Informations clients'!K17)=$AG$1,1,0))</f>
        <v>0</v>
      </c>
      <c r="AF17" s="119"/>
      <c r="AG17" s="117">
        <f>+IF(ISBLANK('Informations clients'!N17),0,
INDEX(Technique!$B$11:$F$23,MATCH($AG$1,Technique!$B$11:$B$23,0),MATCH(VLOOKUP('Informations clients'!N17,Technique!$A$4:$B$6,2,FALSE),Technique!$B$11:$F$11,0)))</f>
        <v>0</v>
      </c>
      <c r="AH17" s="120">
        <f>+IF(ISBLANK('Informations clients'!O17),0,
IF(VLOOKUP('Informations clients'!O17,Technique!$A$79:$B$81,2,FALSE)=1,0,
IF(VLOOKUP('Informations clients'!O17,Technique!$A$79:$B$81,2,FALSE)=2,1,
IF($AG$1=1,1,0))))</f>
        <v>0</v>
      </c>
      <c r="AI17" s="120">
        <f>+IF(ISBLANK('Informations clients'!P17),0,
IF(MONTH('Informations clients'!T17)=$AG$1,1,0))</f>
        <v>0</v>
      </c>
      <c r="AJ17" s="120">
        <f>+IF(ISBLANK('Informations clients'!Q17),0,IF($AG$1=EDATE('Informations clients'!G17,3),1,0))</f>
        <v>0</v>
      </c>
      <c r="AK17" s="120">
        <f>+IF(ISBLANK('Informations clients'!R17),0,
IF($AG$1=5,1,0))</f>
        <v>0</v>
      </c>
      <c r="AL17" s="120">
        <f>+IF(ISBLANK('Informations clients'!G17),0,IF($AG$1=3,1,0))</f>
        <v>0</v>
      </c>
      <c r="AM17" s="120">
        <f>+IF(ISBLANK('Informations clients'!G17),0,IF($AG$1=3,1,0))</f>
        <v>0</v>
      </c>
      <c r="AN17" s="120">
        <f>IF(ISBLANK('Informations clients'!U17),0,
IF($AG$1=12,1,0))</f>
        <v>0</v>
      </c>
      <c r="AO17" s="120">
        <f>IF(ISBLANK('Informations clients'!#REF!),0,
IF($AG$1=6,1,0))</f>
        <v>0</v>
      </c>
      <c r="AP17" s="120">
        <f>IF(ISBLANK('Informations clients'!#REF!),0,
IF($AG$1=12,1,0))</f>
        <v>0</v>
      </c>
      <c r="AQ17" s="120">
        <f>+IF(ISBLANK('Informations clients'!X17),0,IF($AG$1=2,1,0))</f>
        <v>0</v>
      </c>
      <c r="AR17" s="120">
        <f>IF(ISBLANK('Informations clients'!L17),0,
IF($AG$1=2,1,0))</f>
        <v>0</v>
      </c>
      <c r="AS17" s="120">
        <f>IF(ISBLANK('Informations clients'!AF17),0,
IF(ISBLANK('Informations clients'!U17),0,IF(VLOOKUP('Informations clients'!AF17,Technique!$H$45:$I$48,2,FALSE)=1,0,INDEX(Technique!$B$45:$F$58,MATCH($AG$1,Technique!$B$45:$B$58,0),MATCH('Informations clients'!AF17,Technique!$B$45:$F$45,0)))))</f>
        <v>0</v>
      </c>
      <c r="AT17" s="120">
        <f>+IF(ISBLANK('Informations clients'!AF17),0,
IF(ISBLANK('Informations clients'!V17),0,IF(VLOOKUP('Informations clients'!AF17,Technique!$H$45:$I$48,2,FALSE)=1,0,INDEX(Technique!$B$62:$F$75,MATCH($AG$1,Technique!$B$62:$B$75,0),MATCH('Informations clients'!AF17,Technique!$B$62:$F$62,0)))))</f>
        <v>0</v>
      </c>
      <c r="AU17" s="120">
        <f>+IF(ISBLANK('Informations clients'!AF17),0,
IF(AND($AG$1=5,VLOOKUP('Informations clients'!AF17,Technique!$H$45:$I$48,2,FALSE)=4),1,0))</f>
        <v>0</v>
      </c>
      <c r="AV17" s="120">
        <f>+IF(ISBLANK('Informations clients'!X17),0,IF($AG$1=5,1,0))</f>
        <v>0</v>
      </c>
      <c r="AW17" s="121"/>
      <c r="AX17" s="122">
        <f>+IF(ISBLANK('Informations clients'!AG17),0,
IF($AG$1=5,1,0))</f>
        <v>0</v>
      </c>
    </row>
    <row r="18" spans="1:50" s="123" customFormat="1" ht="11.25">
      <c r="A18" s="113" t="str">
        <f>IF(ISBLANK('Informations clients'!A18),"",'Informations clients'!A18)</f>
        <v/>
      </c>
      <c r="B18" s="124" t="str">
        <f>IF(ISBLANK('Informations clients'!C18),"",'Informations clients'!C18)</f>
        <v/>
      </c>
      <c r="C18" s="124" t="str">
        <f>IF(ISBLANK('Informations clients'!E18),"",'Informations clients'!E18)</f>
        <v/>
      </c>
      <c r="D18" s="126" t="str">
        <f>IF(ISBLANK('Informations clients'!G18),"",'Informations clients'!G18)</f>
        <v/>
      </c>
      <c r="E18" s="114"/>
      <c r="F18" s="127"/>
      <c r="G18" s="128"/>
      <c r="H18" s="114"/>
      <c r="I18" s="127"/>
      <c r="J18" s="129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14"/>
      <c r="AA18" s="131"/>
      <c r="AB18" s="115"/>
      <c r="AC18" s="116"/>
      <c r="AD18" s="117">
        <f>+IF(ISBLANK('Informations clients'!I18),0,
IF($AG$1=MONTH('Informations clients'!K18),1,0))</f>
        <v>0</v>
      </c>
      <c r="AE18" s="118">
        <f>+IF(ISBLANK('Informations clients'!J18),0,
IF(MONTH('Informations clients'!K18)=$AG$1,1,0))</f>
        <v>0</v>
      </c>
      <c r="AF18" s="119"/>
      <c r="AG18" s="117">
        <f>+IF(ISBLANK('Informations clients'!N18),0,
INDEX(Technique!$B$11:$F$23,MATCH($AG$1,Technique!$B$11:$B$23,0),MATCH(VLOOKUP('Informations clients'!N18,Technique!$A$4:$B$6,2,FALSE),Technique!$B$11:$F$11,0)))</f>
        <v>0</v>
      </c>
      <c r="AH18" s="120">
        <f>+IF(ISBLANK('Informations clients'!O18),0,
IF(VLOOKUP('Informations clients'!O18,Technique!$A$79:$B$81,2,FALSE)=1,0,
IF(VLOOKUP('Informations clients'!O18,Technique!$A$79:$B$81,2,FALSE)=2,1,
IF($AG$1=1,1,0))))</f>
        <v>0</v>
      </c>
      <c r="AI18" s="120">
        <f>+IF(ISBLANK('Informations clients'!P18),0,
IF(MONTH('Informations clients'!T18)=$AG$1,1,0))</f>
        <v>0</v>
      </c>
      <c r="AJ18" s="120">
        <f>+IF(ISBLANK('Informations clients'!Q18),0,IF($AG$1=EDATE('Informations clients'!G18,3),1,0))</f>
        <v>0</v>
      </c>
      <c r="AK18" s="120">
        <f>+IF(ISBLANK('Informations clients'!R18),0,
IF($AG$1=5,1,0))</f>
        <v>0</v>
      </c>
      <c r="AL18" s="120">
        <f>+IF(ISBLANK('Informations clients'!G18),0,IF($AG$1=3,1,0))</f>
        <v>0</v>
      </c>
      <c r="AM18" s="120">
        <f>+IF(ISBLANK('Informations clients'!G18),0,IF($AG$1=3,1,0))</f>
        <v>0</v>
      </c>
      <c r="AN18" s="120">
        <f>IF(ISBLANK('Informations clients'!U18),0,
IF($AG$1=12,1,0))</f>
        <v>0</v>
      </c>
      <c r="AO18" s="120">
        <f>IF(ISBLANK('Informations clients'!#REF!),0,
IF($AG$1=6,1,0))</f>
        <v>0</v>
      </c>
      <c r="AP18" s="120">
        <f>IF(ISBLANK('Informations clients'!#REF!),0,
IF($AG$1=12,1,0))</f>
        <v>0</v>
      </c>
      <c r="AQ18" s="120">
        <f>+IF(ISBLANK('Informations clients'!X18),0,IF($AG$1=2,1,0))</f>
        <v>0</v>
      </c>
      <c r="AR18" s="120">
        <f>IF(ISBLANK('Informations clients'!L18),0,
IF($AG$1=2,1,0))</f>
        <v>0</v>
      </c>
      <c r="AS18" s="120">
        <f>IF(ISBLANK('Informations clients'!AF18),0,
IF(ISBLANK('Informations clients'!U18),0,IF(VLOOKUP('Informations clients'!AF18,Technique!$H$45:$I$48,2,FALSE)=1,0,INDEX(Technique!$B$45:$F$58,MATCH($AG$1,Technique!$B$45:$B$58,0),MATCH('Informations clients'!AF18,Technique!$B$45:$F$45,0)))))</f>
        <v>0</v>
      </c>
      <c r="AT18" s="120">
        <f>+IF(ISBLANK('Informations clients'!AF18),0,
IF(ISBLANK('Informations clients'!V18),0,IF(VLOOKUP('Informations clients'!AF18,Technique!$H$45:$I$48,2,FALSE)=1,0,INDEX(Technique!$B$62:$F$75,MATCH($AG$1,Technique!$B$62:$B$75,0),MATCH('Informations clients'!AF18,Technique!$B$62:$F$62,0)))))</f>
        <v>0</v>
      </c>
      <c r="AU18" s="120">
        <f>+IF(ISBLANK('Informations clients'!AF18),0,
IF(AND($AG$1=5,VLOOKUP('Informations clients'!AF18,Technique!$H$45:$I$48,2,FALSE)=4),1,0))</f>
        <v>0</v>
      </c>
      <c r="AV18" s="120">
        <f>+IF(ISBLANK('Informations clients'!X18),0,IF($AG$1=5,1,0))</f>
        <v>0</v>
      </c>
      <c r="AW18" s="121"/>
      <c r="AX18" s="122">
        <f>+IF(ISBLANK('Informations clients'!AG18),0,
IF($AG$1=5,1,0))</f>
        <v>0</v>
      </c>
    </row>
    <row r="19" spans="1:50" s="123" customFormat="1" ht="11.25">
      <c r="A19" s="113" t="str">
        <f>IF(ISBLANK('Informations clients'!A19),"",'Informations clients'!A19)</f>
        <v/>
      </c>
      <c r="B19" s="124" t="str">
        <f>IF(ISBLANK('Informations clients'!C19),"",'Informations clients'!C19)</f>
        <v/>
      </c>
      <c r="C19" s="124" t="str">
        <f>IF(ISBLANK('Informations clients'!E19),"",'Informations clients'!E19)</f>
        <v/>
      </c>
      <c r="D19" s="126" t="str">
        <f>IF(ISBLANK('Informations clients'!G19),"",'Informations clients'!G19)</f>
        <v/>
      </c>
      <c r="E19" s="114"/>
      <c r="F19" s="127"/>
      <c r="G19" s="128"/>
      <c r="H19" s="114"/>
      <c r="I19" s="127"/>
      <c r="J19" s="129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14"/>
      <c r="AA19" s="131"/>
      <c r="AB19" s="115"/>
      <c r="AC19" s="116"/>
      <c r="AD19" s="117">
        <f>+IF(ISBLANK('Informations clients'!I19),0,
IF($AG$1=MONTH('Informations clients'!K19),1,0))</f>
        <v>0</v>
      </c>
      <c r="AE19" s="118">
        <f>+IF(ISBLANK('Informations clients'!J19),0,
IF(MONTH('Informations clients'!K19)=$AG$1,1,0))</f>
        <v>0</v>
      </c>
      <c r="AF19" s="119"/>
      <c r="AG19" s="117">
        <f>+IF(ISBLANK('Informations clients'!N19),0,
INDEX(Technique!$B$11:$F$23,MATCH($AG$1,Technique!$B$11:$B$23,0),MATCH(VLOOKUP('Informations clients'!N19,Technique!$A$4:$B$6,2,FALSE),Technique!$B$11:$F$11,0)))</f>
        <v>0</v>
      </c>
      <c r="AH19" s="120">
        <f>+IF(ISBLANK('Informations clients'!O19),0,
IF(VLOOKUP('Informations clients'!O19,Technique!$A$79:$B$81,2,FALSE)=1,0,
IF(VLOOKUP('Informations clients'!O19,Technique!$A$79:$B$81,2,FALSE)=2,1,
IF($AG$1=1,1,0))))</f>
        <v>0</v>
      </c>
      <c r="AI19" s="120">
        <f>+IF(ISBLANK('Informations clients'!P19),0,
IF(MONTH('Informations clients'!T19)=$AG$1,1,0))</f>
        <v>0</v>
      </c>
      <c r="AJ19" s="120">
        <f>+IF(ISBLANK('Informations clients'!Q19),0,IF($AG$1=EDATE('Informations clients'!G19,3),1,0))</f>
        <v>0</v>
      </c>
      <c r="AK19" s="120">
        <f>+IF(ISBLANK('Informations clients'!R19),0,
IF($AG$1=5,1,0))</f>
        <v>0</v>
      </c>
      <c r="AL19" s="120">
        <f>+IF(ISBLANK('Informations clients'!G19),0,IF($AG$1=3,1,0))</f>
        <v>0</v>
      </c>
      <c r="AM19" s="120">
        <f>+IF(ISBLANK('Informations clients'!G19),0,IF($AG$1=3,1,0))</f>
        <v>0</v>
      </c>
      <c r="AN19" s="120">
        <f>IF(ISBLANK('Informations clients'!U19),0,
IF($AG$1=12,1,0))</f>
        <v>0</v>
      </c>
      <c r="AO19" s="120">
        <f>IF(ISBLANK('Informations clients'!#REF!),0,
IF($AG$1=6,1,0))</f>
        <v>0</v>
      </c>
      <c r="AP19" s="120">
        <f>IF(ISBLANK('Informations clients'!#REF!),0,
IF($AG$1=12,1,0))</f>
        <v>0</v>
      </c>
      <c r="AQ19" s="120">
        <f>+IF(ISBLANK('Informations clients'!X19),0,IF($AG$1=2,1,0))</f>
        <v>0</v>
      </c>
      <c r="AR19" s="120">
        <f>IF(ISBLANK('Informations clients'!L19),0,
IF($AG$1=2,1,0))</f>
        <v>0</v>
      </c>
      <c r="AS19" s="120">
        <f>IF(ISBLANK('Informations clients'!AF19),0,
IF(ISBLANK('Informations clients'!U19),0,IF(VLOOKUP('Informations clients'!AF19,Technique!$H$45:$I$48,2,FALSE)=1,0,INDEX(Technique!$B$45:$F$58,MATCH($AG$1,Technique!$B$45:$B$58,0),MATCH('Informations clients'!AF19,Technique!$B$45:$F$45,0)))))</f>
        <v>0</v>
      </c>
      <c r="AT19" s="120">
        <f>+IF(ISBLANK('Informations clients'!AF19),0,
IF(ISBLANK('Informations clients'!V19),0,IF(VLOOKUP('Informations clients'!AF19,Technique!$H$45:$I$48,2,FALSE)=1,0,INDEX(Technique!$B$62:$F$75,MATCH($AG$1,Technique!$B$62:$B$75,0),MATCH('Informations clients'!AF19,Technique!$B$62:$F$62,0)))))</f>
        <v>0</v>
      </c>
      <c r="AU19" s="120">
        <f>+IF(ISBLANK('Informations clients'!AF19),0,
IF(AND($AG$1=5,VLOOKUP('Informations clients'!AF19,Technique!$H$45:$I$48,2,FALSE)=4),1,0))</f>
        <v>0</v>
      </c>
      <c r="AV19" s="120">
        <f>+IF(ISBLANK('Informations clients'!X19),0,IF($AG$1=5,1,0))</f>
        <v>0</v>
      </c>
      <c r="AW19" s="121"/>
      <c r="AX19" s="122">
        <f>+IF(ISBLANK('Informations clients'!AG19),0,
IF($AG$1=5,1,0))</f>
        <v>0</v>
      </c>
    </row>
    <row r="20" spans="1:50" s="123" customFormat="1" ht="11.25">
      <c r="A20" s="113" t="str">
        <f>IF(ISBLANK('Informations clients'!A20),"",'Informations clients'!A20)</f>
        <v/>
      </c>
      <c r="B20" s="124" t="str">
        <f>IF(ISBLANK('Informations clients'!C20),"",'Informations clients'!C20)</f>
        <v/>
      </c>
      <c r="C20" s="124" t="str">
        <f>IF(ISBLANK('Informations clients'!E20),"",'Informations clients'!E20)</f>
        <v/>
      </c>
      <c r="D20" s="126" t="str">
        <f>IF(ISBLANK('Informations clients'!G20),"",'Informations clients'!G20)</f>
        <v/>
      </c>
      <c r="E20" s="114"/>
      <c r="F20" s="127"/>
      <c r="G20" s="128"/>
      <c r="H20" s="114"/>
      <c r="I20" s="127"/>
      <c r="J20" s="129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14"/>
      <c r="AA20" s="131"/>
      <c r="AB20" s="115"/>
      <c r="AC20" s="116"/>
      <c r="AD20" s="117">
        <f>+IF(ISBLANK('Informations clients'!I20),0,
IF($AG$1=MONTH('Informations clients'!K20),1,0))</f>
        <v>0</v>
      </c>
      <c r="AE20" s="118">
        <f>+IF(ISBLANK('Informations clients'!J20),0,
IF(MONTH('Informations clients'!K20)=$AG$1,1,0))</f>
        <v>0</v>
      </c>
      <c r="AF20" s="119"/>
      <c r="AG20" s="117">
        <f>+IF(ISBLANK('Informations clients'!N20),0,
INDEX(Technique!$B$11:$F$23,MATCH($AG$1,Technique!$B$11:$B$23,0),MATCH(VLOOKUP('Informations clients'!N20,Technique!$A$4:$B$6,2,FALSE),Technique!$B$11:$F$11,0)))</f>
        <v>0</v>
      </c>
      <c r="AH20" s="120">
        <f>+IF(ISBLANK('Informations clients'!O20),0,
IF(VLOOKUP('Informations clients'!O20,Technique!$A$79:$B$81,2,FALSE)=1,0,
IF(VLOOKUP('Informations clients'!O20,Technique!$A$79:$B$81,2,FALSE)=2,1,
IF($AG$1=1,1,0))))</f>
        <v>0</v>
      </c>
      <c r="AI20" s="120">
        <f>+IF(ISBLANK('Informations clients'!P20),0,
IF(MONTH('Informations clients'!T20)=$AG$1,1,0))</f>
        <v>0</v>
      </c>
      <c r="AJ20" s="120">
        <f>+IF(ISBLANK('Informations clients'!Q20),0,IF($AG$1=EDATE('Informations clients'!G20,3),1,0))</f>
        <v>0</v>
      </c>
      <c r="AK20" s="120">
        <f>+IF(ISBLANK('Informations clients'!R20),0,
IF($AG$1=5,1,0))</f>
        <v>0</v>
      </c>
      <c r="AL20" s="120">
        <f>+IF(ISBLANK('Informations clients'!G20),0,IF($AG$1=3,1,0))</f>
        <v>0</v>
      </c>
      <c r="AM20" s="120">
        <f>+IF(ISBLANK('Informations clients'!G20),0,IF($AG$1=3,1,0))</f>
        <v>0</v>
      </c>
      <c r="AN20" s="120">
        <f>IF(ISBLANK('Informations clients'!U20),0,
IF($AG$1=12,1,0))</f>
        <v>0</v>
      </c>
      <c r="AO20" s="120">
        <f>IF(ISBLANK('Informations clients'!#REF!),0,
IF($AG$1=6,1,0))</f>
        <v>0</v>
      </c>
      <c r="AP20" s="120">
        <f>IF(ISBLANK('Informations clients'!#REF!),0,
IF($AG$1=12,1,0))</f>
        <v>0</v>
      </c>
      <c r="AQ20" s="120">
        <f>+IF(ISBLANK('Informations clients'!X20),0,IF($AG$1=2,1,0))</f>
        <v>0</v>
      </c>
      <c r="AR20" s="120">
        <f>IF(ISBLANK('Informations clients'!L20),0,
IF($AG$1=2,1,0))</f>
        <v>0</v>
      </c>
      <c r="AS20" s="120">
        <f>IF(ISBLANK('Informations clients'!AF20),0,
IF(ISBLANK('Informations clients'!U20),0,IF(VLOOKUP('Informations clients'!AF20,Technique!$H$45:$I$48,2,FALSE)=1,0,INDEX(Technique!$B$45:$F$58,MATCH($AG$1,Technique!$B$45:$B$58,0),MATCH('Informations clients'!AF20,Technique!$B$45:$F$45,0)))))</f>
        <v>0</v>
      </c>
      <c r="AT20" s="120">
        <f>+IF(ISBLANK('Informations clients'!AF20),0,
IF(ISBLANK('Informations clients'!V20),0,IF(VLOOKUP('Informations clients'!AF20,Technique!$H$45:$I$48,2,FALSE)=1,0,INDEX(Technique!$B$62:$F$75,MATCH($AG$1,Technique!$B$62:$B$75,0),MATCH('Informations clients'!AF20,Technique!$B$62:$F$62,0)))))</f>
        <v>0</v>
      </c>
      <c r="AU20" s="120">
        <f>+IF(ISBLANK('Informations clients'!AF20),0,
IF(AND($AG$1=5,VLOOKUP('Informations clients'!AF20,Technique!$H$45:$I$48,2,FALSE)=4),1,0))</f>
        <v>0</v>
      </c>
      <c r="AV20" s="120">
        <f>+IF(ISBLANK('Informations clients'!X20),0,IF($AG$1=5,1,0))</f>
        <v>0</v>
      </c>
      <c r="AW20" s="121"/>
      <c r="AX20" s="122">
        <f>+IF(ISBLANK('Informations clients'!AG20),0,
IF($AG$1=5,1,0))</f>
        <v>0</v>
      </c>
    </row>
    <row r="21" spans="1:50" s="123" customFormat="1" ht="11.25">
      <c r="A21" s="113" t="str">
        <f>IF(ISBLANK('Informations clients'!A21),"",'Informations clients'!A21)</f>
        <v/>
      </c>
      <c r="B21" s="124" t="str">
        <f>IF(ISBLANK('Informations clients'!C21),"",'Informations clients'!C21)</f>
        <v/>
      </c>
      <c r="C21" s="124" t="str">
        <f>IF(ISBLANK('Informations clients'!E21),"",'Informations clients'!E21)</f>
        <v/>
      </c>
      <c r="D21" s="126" t="str">
        <f>IF(ISBLANK('Informations clients'!G21),"",'Informations clients'!G21)</f>
        <v/>
      </c>
      <c r="E21" s="114"/>
      <c r="F21" s="127"/>
      <c r="G21" s="128"/>
      <c r="H21" s="114"/>
      <c r="I21" s="127"/>
      <c r="J21" s="129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14"/>
      <c r="AA21" s="131"/>
      <c r="AB21" s="115"/>
      <c r="AC21" s="116"/>
      <c r="AD21" s="117">
        <f>+IF(ISBLANK('Informations clients'!I21),0,
IF($AG$1=MONTH('Informations clients'!K21),1,0))</f>
        <v>0</v>
      </c>
      <c r="AE21" s="118">
        <f>+IF(ISBLANK('Informations clients'!J21),0,
IF(MONTH('Informations clients'!K21)=$AG$1,1,0))</f>
        <v>0</v>
      </c>
      <c r="AF21" s="119"/>
      <c r="AG21" s="117">
        <f>+IF(ISBLANK('Informations clients'!N21),0,
INDEX(Technique!$B$11:$F$23,MATCH($AG$1,Technique!$B$11:$B$23,0),MATCH(VLOOKUP('Informations clients'!N21,Technique!$A$4:$B$6,2,FALSE),Technique!$B$11:$F$11,0)))</f>
        <v>0</v>
      </c>
      <c r="AH21" s="120">
        <f>+IF(ISBLANK('Informations clients'!O21),0,
IF(VLOOKUP('Informations clients'!O21,Technique!$A$79:$B$81,2,FALSE)=1,0,
IF(VLOOKUP('Informations clients'!O21,Technique!$A$79:$B$81,2,FALSE)=2,1,
IF($AG$1=1,1,0))))</f>
        <v>0</v>
      </c>
      <c r="AI21" s="120">
        <f>+IF(ISBLANK('Informations clients'!P21),0,
IF(MONTH('Informations clients'!T21)=$AG$1,1,0))</f>
        <v>0</v>
      </c>
      <c r="AJ21" s="120">
        <f>+IF(ISBLANK('Informations clients'!Q21),0,IF($AG$1=EDATE('Informations clients'!G21,3),1,0))</f>
        <v>0</v>
      </c>
      <c r="AK21" s="120">
        <f>+IF(ISBLANK('Informations clients'!R21),0,
IF($AG$1=5,1,0))</f>
        <v>0</v>
      </c>
      <c r="AL21" s="120">
        <f>+IF(ISBLANK('Informations clients'!G21),0,IF($AG$1=3,1,0))</f>
        <v>0</v>
      </c>
      <c r="AM21" s="120">
        <f>+IF(ISBLANK('Informations clients'!G21),0,IF($AG$1=3,1,0))</f>
        <v>0</v>
      </c>
      <c r="AN21" s="120">
        <f>IF(ISBLANK('Informations clients'!U21),0,
IF($AG$1=12,1,0))</f>
        <v>0</v>
      </c>
      <c r="AO21" s="120">
        <f>IF(ISBLANK('Informations clients'!#REF!),0,
IF($AG$1=6,1,0))</f>
        <v>0</v>
      </c>
      <c r="AP21" s="120">
        <f>IF(ISBLANK('Informations clients'!#REF!),0,
IF($AG$1=12,1,0))</f>
        <v>0</v>
      </c>
      <c r="AQ21" s="120">
        <f>+IF(ISBLANK('Informations clients'!X21),0,IF($AG$1=2,1,0))</f>
        <v>0</v>
      </c>
      <c r="AR21" s="120">
        <f>IF(ISBLANK('Informations clients'!L21),0,
IF($AG$1=2,1,0))</f>
        <v>0</v>
      </c>
      <c r="AS21" s="120">
        <f>IF(ISBLANK('Informations clients'!AF21),0,
IF(ISBLANK('Informations clients'!U21),0,IF(VLOOKUP('Informations clients'!AF21,Technique!$H$45:$I$48,2,FALSE)=1,0,INDEX(Technique!$B$45:$F$58,MATCH($AG$1,Technique!$B$45:$B$58,0),MATCH('Informations clients'!AF21,Technique!$B$45:$F$45,0)))))</f>
        <v>0</v>
      </c>
      <c r="AT21" s="120">
        <f>+IF(ISBLANK('Informations clients'!AF21),0,
IF(ISBLANK('Informations clients'!V21),0,IF(VLOOKUP('Informations clients'!AF21,Technique!$H$45:$I$48,2,FALSE)=1,0,INDEX(Technique!$B$62:$F$75,MATCH($AG$1,Technique!$B$62:$B$75,0),MATCH('Informations clients'!AF21,Technique!$B$62:$F$62,0)))))</f>
        <v>0</v>
      </c>
      <c r="AU21" s="120">
        <f>+IF(ISBLANK('Informations clients'!AF21),0,
IF(AND($AG$1=5,VLOOKUP('Informations clients'!AF21,Technique!$H$45:$I$48,2,FALSE)=4),1,0))</f>
        <v>0</v>
      </c>
      <c r="AV21" s="120">
        <f>+IF(ISBLANK('Informations clients'!X21),0,IF($AG$1=5,1,0))</f>
        <v>0</v>
      </c>
      <c r="AW21" s="121"/>
      <c r="AX21" s="122">
        <f>+IF(ISBLANK('Informations clients'!AG21),0,
IF($AG$1=5,1,0))</f>
        <v>0</v>
      </c>
    </row>
    <row r="22" spans="1:50" s="123" customFormat="1" ht="11.25">
      <c r="A22" s="113" t="str">
        <f>IF(ISBLANK('Informations clients'!A22),"",'Informations clients'!A22)</f>
        <v/>
      </c>
      <c r="B22" s="124" t="str">
        <f>IF(ISBLANK('Informations clients'!C22),"",'Informations clients'!C22)</f>
        <v/>
      </c>
      <c r="C22" s="124" t="str">
        <f>IF(ISBLANK('Informations clients'!E22),"",'Informations clients'!E22)</f>
        <v/>
      </c>
      <c r="D22" s="126" t="str">
        <f>IF(ISBLANK('Informations clients'!G22),"",'Informations clients'!G22)</f>
        <v/>
      </c>
      <c r="E22" s="114"/>
      <c r="F22" s="127"/>
      <c r="G22" s="128"/>
      <c r="H22" s="114"/>
      <c r="I22" s="127"/>
      <c r="J22" s="129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14"/>
      <c r="AA22" s="131"/>
      <c r="AB22" s="115"/>
      <c r="AC22" s="116"/>
      <c r="AD22" s="117">
        <f>+IF(ISBLANK('Informations clients'!I22),0,
IF($AG$1=MONTH('Informations clients'!K22),1,0))</f>
        <v>0</v>
      </c>
      <c r="AE22" s="118">
        <f>+IF(ISBLANK('Informations clients'!J22),0,
IF(MONTH('Informations clients'!K22)=$AG$1,1,0))</f>
        <v>0</v>
      </c>
      <c r="AF22" s="119"/>
      <c r="AG22" s="117">
        <f>+IF(ISBLANK('Informations clients'!N22),0,
INDEX(Technique!$B$11:$F$23,MATCH($AG$1,Technique!$B$11:$B$23,0),MATCH(VLOOKUP('Informations clients'!N22,Technique!$A$4:$B$6,2,FALSE),Technique!$B$11:$F$11,0)))</f>
        <v>0</v>
      </c>
      <c r="AH22" s="120">
        <f>+IF(ISBLANK('Informations clients'!O22),0,
IF(VLOOKUP('Informations clients'!O22,Technique!$A$79:$B$81,2,FALSE)=1,0,
IF(VLOOKUP('Informations clients'!O22,Technique!$A$79:$B$81,2,FALSE)=2,1,
IF($AG$1=1,1,0))))</f>
        <v>0</v>
      </c>
      <c r="AI22" s="120">
        <f>+IF(ISBLANK('Informations clients'!P22),0,
IF(MONTH('Informations clients'!T22)=$AG$1,1,0))</f>
        <v>0</v>
      </c>
      <c r="AJ22" s="120">
        <f>+IF(ISBLANK('Informations clients'!Q22),0,IF($AG$1=EDATE('Informations clients'!G22,3),1,0))</f>
        <v>0</v>
      </c>
      <c r="AK22" s="120">
        <f>+IF(ISBLANK('Informations clients'!R22),0,
IF($AG$1=5,1,0))</f>
        <v>0</v>
      </c>
      <c r="AL22" s="120">
        <f>+IF(ISBLANK('Informations clients'!G22),0,IF($AG$1=3,1,0))</f>
        <v>0</v>
      </c>
      <c r="AM22" s="120">
        <f>+IF(ISBLANK('Informations clients'!G22),0,IF($AG$1=3,1,0))</f>
        <v>0</v>
      </c>
      <c r="AN22" s="120">
        <f>IF(ISBLANK('Informations clients'!U22),0,
IF($AG$1=12,1,0))</f>
        <v>0</v>
      </c>
      <c r="AO22" s="120">
        <f>IF(ISBLANK('Informations clients'!#REF!),0,
IF($AG$1=6,1,0))</f>
        <v>0</v>
      </c>
      <c r="AP22" s="120">
        <f>IF(ISBLANK('Informations clients'!#REF!),0,
IF($AG$1=12,1,0))</f>
        <v>0</v>
      </c>
      <c r="AQ22" s="120">
        <f>+IF(ISBLANK('Informations clients'!X22),0,IF($AG$1=2,1,0))</f>
        <v>0</v>
      </c>
      <c r="AR22" s="120">
        <f>IF(ISBLANK('Informations clients'!L22),0,
IF($AG$1=2,1,0))</f>
        <v>0</v>
      </c>
      <c r="AS22" s="120">
        <f>IF(ISBLANK('Informations clients'!AF22),0,
IF(ISBLANK('Informations clients'!U22),0,IF(VLOOKUP('Informations clients'!AF22,Technique!$H$45:$I$48,2,FALSE)=1,0,INDEX(Technique!$B$45:$F$58,MATCH($AG$1,Technique!$B$45:$B$58,0),MATCH('Informations clients'!AF22,Technique!$B$45:$F$45,0)))))</f>
        <v>0</v>
      </c>
      <c r="AT22" s="120">
        <f>+IF(ISBLANK('Informations clients'!AF22),0,
IF(ISBLANK('Informations clients'!V22),0,IF(VLOOKUP('Informations clients'!AF22,Technique!$H$45:$I$48,2,FALSE)=1,0,INDEX(Technique!$B$62:$F$75,MATCH($AG$1,Technique!$B$62:$B$75,0),MATCH('Informations clients'!AF22,Technique!$B$62:$F$62,0)))))</f>
        <v>0</v>
      </c>
      <c r="AU22" s="120">
        <f>+IF(ISBLANK('Informations clients'!AF22),0,
IF(AND($AG$1=5,VLOOKUP('Informations clients'!AF22,Technique!$H$45:$I$48,2,FALSE)=4),1,0))</f>
        <v>0</v>
      </c>
      <c r="AV22" s="120">
        <f>+IF(ISBLANK('Informations clients'!X22),0,IF($AG$1=5,1,0))</f>
        <v>0</v>
      </c>
      <c r="AW22" s="121"/>
      <c r="AX22" s="122">
        <f>+IF(ISBLANK('Informations clients'!AG22),0,
IF($AG$1=5,1,0))</f>
        <v>0</v>
      </c>
    </row>
    <row r="23" spans="1:50" s="123" customFormat="1" ht="11.25">
      <c r="A23" s="113" t="str">
        <f>IF(ISBLANK('Informations clients'!A23),"",'Informations clients'!A23)</f>
        <v/>
      </c>
      <c r="B23" s="124" t="str">
        <f>IF(ISBLANK('Informations clients'!C23),"",'Informations clients'!C23)</f>
        <v/>
      </c>
      <c r="C23" s="124" t="str">
        <f>IF(ISBLANK('Informations clients'!E23),"",'Informations clients'!E23)</f>
        <v/>
      </c>
      <c r="D23" s="126" t="str">
        <f>IF(ISBLANK('Informations clients'!G23),"",'Informations clients'!G23)</f>
        <v/>
      </c>
      <c r="E23" s="114"/>
      <c r="F23" s="127"/>
      <c r="G23" s="128"/>
      <c r="H23" s="114"/>
      <c r="I23" s="127"/>
      <c r="J23" s="129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14"/>
      <c r="AA23" s="131"/>
      <c r="AB23" s="115"/>
      <c r="AC23" s="116"/>
      <c r="AD23" s="117">
        <f>+IF(ISBLANK('Informations clients'!I23),0,
IF($AG$1=MONTH('Informations clients'!K23),1,0))</f>
        <v>0</v>
      </c>
      <c r="AE23" s="118">
        <f>+IF(ISBLANK('Informations clients'!J23),0,
IF(MONTH('Informations clients'!K23)=$AG$1,1,0))</f>
        <v>0</v>
      </c>
      <c r="AF23" s="119"/>
      <c r="AG23" s="117">
        <f>+IF(ISBLANK('Informations clients'!N23),0,
INDEX(Technique!$B$11:$F$23,MATCH($AG$1,Technique!$B$11:$B$23,0),MATCH(VLOOKUP('Informations clients'!N23,Technique!$A$4:$B$6,2,FALSE),Technique!$B$11:$F$11,0)))</f>
        <v>0</v>
      </c>
      <c r="AH23" s="120">
        <f>+IF(ISBLANK('Informations clients'!O23),0,
IF(VLOOKUP('Informations clients'!O23,Technique!$A$79:$B$81,2,FALSE)=1,0,
IF(VLOOKUP('Informations clients'!O23,Technique!$A$79:$B$81,2,FALSE)=2,1,
IF($AG$1=1,1,0))))</f>
        <v>0</v>
      </c>
      <c r="AI23" s="120">
        <f>+IF(ISBLANK('Informations clients'!P23),0,
IF(MONTH('Informations clients'!T23)=$AG$1,1,0))</f>
        <v>0</v>
      </c>
      <c r="AJ23" s="120">
        <f>+IF(ISBLANK('Informations clients'!Q23),0,IF($AG$1=EDATE('Informations clients'!G23,3),1,0))</f>
        <v>0</v>
      </c>
      <c r="AK23" s="120">
        <f>+IF(ISBLANK('Informations clients'!R23),0,
IF($AG$1=5,1,0))</f>
        <v>0</v>
      </c>
      <c r="AL23" s="120">
        <f>+IF(ISBLANK('Informations clients'!G23),0,IF($AG$1=3,1,0))</f>
        <v>0</v>
      </c>
      <c r="AM23" s="120">
        <f>+IF(ISBLANK('Informations clients'!G23),0,IF($AG$1=3,1,0))</f>
        <v>0</v>
      </c>
      <c r="AN23" s="120">
        <f>IF(ISBLANK('Informations clients'!U23),0,
IF($AG$1=12,1,0))</f>
        <v>0</v>
      </c>
      <c r="AO23" s="120">
        <f>IF(ISBLANK('Informations clients'!#REF!),0,
IF($AG$1=6,1,0))</f>
        <v>0</v>
      </c>
      <c r="AP23" s="120">
        <f>IF(ISBLANK('Informations clients'!#REF!),0,
IF($AG$1=12,1,0))</f>
        <v>0</v>
      </c>
      <c r="AQ23" s="120">
        <f>+IF(ISBLANK('Informations clients'!X23),0,IF($AG$1=2,1,0))</f>
        <v>0</v>
      </c>
      <c r="AR23" s="120">
        <f>IF(ISBLANK('Informations clients'!L23),0,
IF($AG$1=2,1,0))</f>
        <v>0</v>
      </c>
      <c r="AS23" s="120">
        <f>IF(ISBLANK('Informations clients'!AF23),0,
IF(ISBLANK('Informations clients'!U23),0,IF(VLOOKUP('Informations clients'!AF23,Technique!$H$45:$I$48,2,FALSE)=1,0,INDEX(Technique!$B$45:$F$58,MATCH($AG$1,Technique!$B$45:$B$58,0),MATCH('Informations clients'!AF23,Technique!$B$45:$F$45,0)))))</f>
        <v>0</v>
      </c>
      <c r="AT23" s="120">
        <f>+IF(ISBLANK('Informations clients'!AF23),0,
IF(ISBLANK('Informations clients'!V23),0,IF(VLOOKUP('Informations clients'!AF23,Technique!$H$45:$I$48,2,FALSE)=1,0,INDEX(Technique!$B$62:$F$75,MATCH($AG$1,Technique!$B$62:$B$75,0),MATCH('Informations clients'!AF23,Technique!$B$62:$F$62,0)))))</f>
        <v>0</v>
      </c>
      <c r="AU23" s="120">
        <f>+IF(ISBLANK('Informations clients'!AF23),0,
IF(AND($AG$1=5,VLOOKUP('Informations clients'!AF23,Technique!$H$45:$I$48,2,FALSE)=4),1,0))</f>
        <v>0</v>
      </c>
      <c r="AV23" s="120">
        <f>+IF(ISBLANK('Informations clients'!X23),0,IF($AG$1=5,1,0))</f>
        <v>0</v>
      </c>
      <c r="AW23" s="121"/>
      <c r="AX23" s="122">
        <f>+IF(ISBLANK('Informations clients'!AG23),0,
IF($AG$1=5,1,0))</f>
        <v>0</v>
      </c>
    </row>
    <row r="24" spans="1:50" s="123" customFormat="1" ht="11.25">
      <c r="A24" s="113" t="str">
        <f>IF(ISBLANK('Informations clients'!A24),"",'Informations clients'!A24)</f>
        <v/>
      </c>
      <c r="B24" s="124" t="str">
        <f>IF(ISBLANK('Informations clients'!C24),"",'Informations clients'!C24)</f>
        <v/>
      </c>
      <c r="C24" s="124" t="str">
        <f>IF(ISBLANK('Informations clients'!E24),"",'Informations clients'!E24)</f>
        <v/>
      </c>
      <c r="D24" s="126" t="str">
        <f>IF(ISBLANK('Informations clients'!G24),"",'Informations clients'!G24)</f>
        <v/>
      </c>
      <c r="E24" s="114"/>
      <c r="F24" s="127"/>
      <c r="G24" s="128"/>
      <c r="H24" s="114"/>
      <c r="I24" s="127"/>
      <c r="J24" s="129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14"/>
      <c r="AA24" s="131"/>
      <c r="AB24" s="115"/>
      <c r="AC24" s="116"/>
      <c r="AD24" s="117">
        <f>+IF(ISBLANK('Informations clients'!I24),0,
IF($AG$1=MONTH('Informations clients'!K24),1,0))</f>
        <v>0</v>
      </c>
      <c r="AE24" s="118">
        <f>+IF(ISBLANK('Informations clients'!J24),0,
IF(MONTH('Informations clients'!K24)=$AG$1,1,0))</f>
        <v>0</v>
      </c>
      <c r="AF24" s="119"/>
      <c r="AG24" s="117">
        <f>+IF(ISBLANK('Informations clients'!N24),0,
INDEX(Technique!$B$11:$F$23,MATCH($AG$1,Technique!$B$11:$B$23,0),MATCH(VLOOKUP('Informations clients'!N24,Technique!$A$4:$B$6,2,FALSE),Technique!$B$11:$F$11,0)))</f>
        <v>0</v>
      </c>
      <c r="AH24" s="120">
        <f>+IF(ISBLANK('Informations clients'!O24),0,
IF(VLOOKUP('Informations clients'!O24,Technique!$A$79:$B$81,2,FALSE)=1,0,
IF(VLOOKUP('Informations clients'!O24,Technique!$A$79:$B$81,2,FALSE)=2,1,
IF($AG$1=1,1,0))))</f>
        <v>0</v>
      </c>
      <c r="AI24" s="120">
        <f>+IF(ISBLANK('Informations clients'!P24),0,
IF(MONTH('Informations clients'!T24)=$AG$1,1,0))</f>
        <v>0</v>
      </c>
      <c r="AJ24" s="120">
        <f>+IF(ISBLANK('Informations clients'!Q24),0,IF($AG$1=EDATE('Informations clients'!G24,3),1,0))</f>
        <v>0</v>
      </c>
      <c r="AK24" s="120">
        <f>+IF(ISBLANK('Informations clients'!R24),0,
IF($AG$1=5,1,0))</f>
        <v>0</v>
      </c>
      <c r="AL24" s="120">
        <f>+IF(ISBLANK('Informations clients'!G24),0,IF($AG$1=3,1,0))</f>
        <v>0</v>
      </c>
      <c r="AM24" s="120">
        <f>+IF(ISBLANK('Informations clients'!G24),0,IF($AG$1=3,1,0))</f>
        <v>0</v>
      </c>
      <c r="AN24" s="120">
        <f>IF(ISBLANK('Informations clients'!U24),0,
IF($AG$1=12,1,0))</f>
        <v>0</v>
      </c>
      <c r="AO24" s="120">
        <f>IF(ISBLANK('Informations clients'!#REF!),0,
IF($AG$1=6,1,0))</f>
        <v>0</v>
      </c>
      <c r="AP24" s="120">
        <f>IF(ISBLANK('Informations clients'!#REF!),0,
IF($AG$1=12,1,0))</f>
        <v>0</v>
      </c>
      <c r="AQ24" s="120">
        <f>+IF(ISBLANK('Informations clients'!X24),0,IF($AG$1=2,1,0))</f>
        <v>0</v>
      </c>
      <c r="AR24" s="120">
        <f>IF(ISBLANK('Informations clients'!L24),0,
IF($AG$1=2,1,0))</f>
        <v>0</v>
      </c>
      <c r="AS24" s="120">
        <f>IF(ISBLANK('Informations clients'!AF24),0,
IF(ISBLANK('Informations clients'!U24),0,IF(VLOOKUP('Informations clients'!AF24,Technique!$H$45:$I$48,2,FALSE)=1,0,INDEX(Technique!$B$45:$F$58,MATCH($AG$1,Technique!$B$45:$B$58,0),MATCH('Informations clients'!AF24,Technique!$B$45:$F$45,0)))))</f>
        <v>0</v>
      </c>
      <c r="AT24" s="120">
        <f>+IF(ISBLANK('Informations clients'!AF24),0,
IF(ISBLANK('Informations clients'!V24),0,IF(VLOOKUP('Informations clients'!AF24,Technique!$H$45:$I$48,2,FALSE)=1,0,INDEX(Technique!$B$62:$F$75,MATCH($AG$1,Technique!$B$62:$B$75,0),MATCH('Informations clients'!AF24,Technique!$B$62:$F$62,0)))))</f>
        <v>0</v>
      </c>
      <c r="AU24" s="120">
        <f>+IF(ISBLANK('Informations clients'!AF24),0,
IF(AND($AG$1=5,VLOOKUP('Informations clients'!AF24,Technique!$H$45:$I$48,2,FALSE)=4),1,0))</f>
        <v>0</v>
      </c>
      <c r="AV24" s="120">
        <f>+IF(ISBLANK('Informations clients'!X24),0,IF($AG$1=5,1,0))</f>
        <v>0</v>
      </c>
      <c r="AW24" s="121"/>
      <c r="AX24" s="122">
        <f>+IF(ISBLANK('Informations clients'!AG24),0,
IF($AG$1=5,1,0))</f>
        <v>0</v>
      </c>
    </row>
    <row r="25" spans="1:50" s="123" customFormat="1" ht="11.25">
      <c r="A25" s="113" t="str">
        <f>IF(ISBLANK('Informations clients'!A25),"",'Informations clients'!A25)</f>
        <v/>
      </c>
      <c r="B25" s="124" t="str">
        <f>IF(ISBLANK('Informations clients'!C25),"",'Informations clients'!C25)</f>
        <v/>
      </c>
      <c r="C25" s="124" t="str">
        <f>IF(ISBLANK('Informations clients'!E25),"",'Informations clients'!E25)</f>
        <v/>
      </c>
      <c r="D25" s="126" t="str">
        <f>IF(ISBLANK('Informations clients'!G25),"",'Informations clients'!G25)</f>
        <v/>
      </c>
      <c r="E25" s="114"/>
      <c r="F25" s="127"/>
      <c r="G25" s="128"/>
      <c r="H25" s="114"/>
      <c r="I25" s="127"/>
      <c r="J25" s="129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14"/>
      <c r="AA25" s="131"/>
      <c r="AB25" s="115"/>
      <c r="AC25" s="116"/>
      <c r="AD25" s="117">
        <f>+IF(ISBLANK('Informations clients'!I25),0,
IF($AG$1=MONTH('Informations clients'!K25),1,0))</f>
        <v>0</v>
      </c>
      <c r="AE25" s="118">
        <f>+IF(ISBLANK('Informations clients'!J25),0,
IF(MONTH('Informations clients'!K25)=$AG$1,1,0))</f>
        <v>0</v>
      </c>
      <c r="AF25" s="119"/>
      <c r="AG25" s="117">
        <f>+IF(ISBLANK('Informations clients'!N25),0,
INDEX(Technique!$B$11:$F$23,MATCH($AG$1,Technique!$B$11:$B$23,0),MATCH(VLOOKUP('Informations clients'!N25,Technique!$A$4:$B$6,2,FALSE),Technique!$B$11:$F$11,0)))</f>
        <v>0</v>
      </c>
      <c r="AH25" s="120">
        <f>+IF(ISBLANK('Informations clients'!O25),0,
IF(VLOOKUP('Informations clients'!O25,Technique!$A$79:$B$81,2,FALSE)=1,0,
IF(VLOOKUP('Informations clients'!O25,Technique!$A$79:$B$81,2,FALSE)=2,1,
IF($AG$1=1,1,0))))</f>
        <v>0</v>
      </c>
      <c r="AI25" s="120">
        <f>+IF(ISBLANK('Informations clients'!P25),0,
IF(MONTH('Informations clients'!T25)=$AG$1,1,0))</f>
        <v>0</v>
      </c>
      <c r="AJ25" s="120">
        <f>+IF(ISBLANK('Informations clients'!Q25),0,IF($AG$1=EDATE('Informations clients'!G25,3),1,0))</f>
        <v>0</v>
      </c>
      <c r="AK25" s="120">
        <f>+IF(ISBLANK('Informations clients'!R25),0,
IF($AG$1=5,1,0))</f>
        <v>0</v>
      </c>
      <c r="AL25" s="120">
        <f>+IF(ISBLANK('Informations clients'!G25),0,IF($AG$1=3,1,0))</f>
        <v>0</v>
      </c>
      <c r="AM25" s="120">
        <f>+IF(ISBLANK('Informations clients'!G25),0,IF($AG$1=3,1,0))</f>
        <v>0</v>
      </c>
      <c r="AN25" s="120">
        <f>IF(ISBLANK('Informations clients'!U25),0,
IF($AG$1=12,1,0))</f>
        <v>0</v>
      </c>
      <c r="AO25" s="120">
        <f>IF(ISBLANK('Informations clients'!#REF!),0,
IF($AG$1=6,1,0))</f>
        <v>0</v>
      </c>
      <c r="AP25" s="120">
        <f>IF(ISBLANK('Informations clients'!#REF!),0,
IF($AG$1=12,1,0))</f>
        <v>0</v>
      </c>
      <c r="AQ25" s="120">
        <f>+IF(ISBLANK('Informations clients'!X25),0,IF($AG$1=2,1,0))</f>
        <v>0</v>
      </c>
      <c r="AR25" s="120">
        <f>IF(ISBLANK('Informations clients'!L25),0,
IF($AG$1=2,1,0))</f>
        <v>0</v>
      </c>
      <c r="AS25" s="120">
        <f>IF(ISBLANK('Informations clients'!AF25),0,
IF(ISBLANK('Informations clients'!U25),0,IF(VLOOKUP('Informations clients'!AF25,Technique!$H$45:$I$48,2,FALSE)=1,0,INDEX(Technique!$B$45:$F$58,MATCH($AG$1,Technique!$B$45:$B$58,0),MATCH('Informations clients'!AF25,Technique!$B$45:$F$45,0)))))</f>
        <v>0</v>
      </c>
      <c r="AT25" s="120">
        <f>+IF(ISBLANK('Informations clients'!AF25),0,
IF(ISBLANK('Informations clients'!V25),0,IF(VLOOKUP('Informations clients'!AF25,Technique!$H$45:$I$48,2,FALSE)=1,0,INDEX(Technique!$B$62:$F$75,MATCH($AG$1,Technique!$B$62:$B$75,0),MATCH('Informations clients'!AF25,Technique!$B$62:$F$62,0)))))</f>
        <v>0</v>
      </c>
      <c r="AU25" s="120">
        <f>+IF(ISBLANK('Informations clients'!AF25),0,
IF(AND($AG$1=5,VLOOKUP('Informations clients'!AF25,Technique!$H$45:$I$48,2,FALSE)=4),1,0))</f>
        <v>0</v>
      </c>
      <c r="AV25" s="120">
        <f>+IF(ISBLANK('Informations clients'!X25),0,IF($AG$1=5,1,0))</f>
        <v>0</v>
      </c>
      <c r="AW25" s="121"/>
      <c r="AX25" s="122">
        <f>+IF(ISBLANK('Informations clients'!AG25),0,
IF($AG$1=5,1,0))</f>
        <v>0</v>
      </c>
    </row>
    <row r="26" spans="1:50" s="123" customFormat="1" ht="11.25">
      <c r="A26" s="113" t="str">
        <f>IF(ISBLANK('Informations clients'!A26),"",'Informations clients'!A26)</f>
        <v/>
      </c>
      <c r="B26" s="124" t="str">
        <f>IF(ISBLANK('Informations clients'!C26),"",'Informations clients'!C26)</f>
        <v/>
      </c>
      <c r="C26" s="124" t="str">
        <f>IF(ISBLANK('Informations clients'!E26),"",'Informations clients'!E26)</f>
        <v/>
      </c>
      <c r="D26" s="126" t="str">
        <f>IF(ISBLANK('Informations clients'!G26),"",'Informations clients'!G26)</f>
        <v/>
      </c>
      <c r="E26" s="114"/>
      <c r="F26" s="127"/>
      <c r="G26" s="128"/>
      <c r="H26" s="114"/>
      <c r="I26" s="127"/>
      <c r="J26" s="129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14"/>
      <c r="AA26" s="131"/>
      <c r="AB26" s="115"/>
      <c r="AC26" s="116"/>
      <c r="AD26" s="117">
        <f>+IF(ISBLANK('Informations clients'!I26),0,
IF($AG$1=MONTH('Informations clients'!K26),1,0))</f>
        <v>0</v>
      </c>
      <c r="AE26" s="118">
        <f>+IF(ISBLANK('Informations clients'!J26),0,
IF(MONTH('Informations clients'!K26)=$AG$1,1,0))</f>
        <v>0</v>
      </c>
      <c r="AF26" s="119"/>
      <c r="AG26" s="117">
        <f>+IF(ISBLANK('Informations clients'!N26),0,
INDEX(Technique!$B$11:$F$23,MATCH($AG$1,Technique!$B$11:$B$23,0),MATCH(VLOOKUP('Informations clients'!N26,Technique!$A$4:$B$6,2,FALSE),Technique!$B$11:$F$11,0)))</f>
        <v>0</v>
      </c>
      <c r="AH26" s="120">
        <f>+IF(ISBLANK('Informations clients'!O26),0,
IF(VLOOKUP('Informations clients'!O26,Technique!$A$79:$B$81,2,FALSE)=1,0,
IF(VLOOKUP('Informations clients'!O26,Technique!$A$79:$B$81,2,FALSE)=2,1,
IF($AG$1=1,1,0))))</f>
        <v>0</v>
      </c>
      <c r="AI26" s="120">
        <f>+IF(ISBLANK('Informations clients'!P26),0,
IF(MONTH('Informations clients'!T26)=$AG$1,1,0))</f>
        <v>0</v>
      </c>
      <c r="AJ26" s="120">
        <f>+IF(ISBLANK('Informations clients'!Q26),0,IF($AG$1=EDATE('Informations clients'!G26,3),1,0))</f>
        <v>0</v>
      </c>
      <c r="AK26" s="120">
        <f>+IF(ISBLANK('Informations clients'!R26),0,
IF($AG$1=5,1,0))</f>
        <v>0</v>
      </c>
      <c r="AL26" s="120">
        <f>+IF(ISBLANK('Informations clients'!G26),0,IF($AG$1=3,1,0))</f>
        <v>0</v>
      </c>
      <c r="AM26" s="120">
        <f>+IF(ISBLANK('Informations clients'!G26),0,IF($AG$1=3,1,0))</f>
        <v>0</v>
      </c>
      <c r="AN26" s="120">
        <f>IF(ISBLANK('Informations clients'!U26),0,
IF($AG$1=12,1,0))</f>
        <v>0</v>
      </c>
      <c r="AO26" s="120">
        <f>IF(ISBLANK('Informations clients'!#REF!),0,
IF($AG$1=6,1,0))</f>
        <v>0</v>
      </c>
      <c r="AP26" s="120">
        <f>IF(ISBLANK('Informations clients'!#REF!),0,
IF($AG$1=12,1,0))</f>
        <v>0</v>
      </c>
      <c r="AQ26" s="120">
        <f>+IF(ISBLANK('Informations clients'!X26),0,IF($AG$1=2,1,0))</f>
        <v>0</v>
      </c>
      <c r="AR26" s="120">
        <f>IF(ISBLANK('Informations clients'!L26),0,
IF($AG$1=2,1,0))</f>
        <v>0</v>
      </c>
      <c r="AS26" s="120">
        <f>IF(ISBLANK('Informations clients'!AF26),0,
IF(ISBLANK('Informations clients'!U26),0,IF(VLOOKUP('Informations clients'!AF26,Technique!$H$45:$I$48,2,FALSE)=1,0,INDEX(Technique!$B$45:$F$58,MATCH($AG$1,Technique!$B$45:$B$58,0),MATCH('Informations clients'!AF26,Technique!$B$45:$F$45,0)))))</f>
        <v>0</v>
      </c>
      <c r="AT26" s="120">
        <f>+IF(ISBLANK('Informations clients'!AF26),0,
IF(ISBLANK('Informations clients'!V26),0,IF(VLOOKUP('Informations clients'!AF26,Technique!$H$45:$I$48,2,FALSE)=1,0,INDEX(Technique!$B$62:$F$75,MATCH($AG$1,Technique!$B$62:$B$75,0),MATCH('Informations clients'!AF26,Technique!$B$62:$F$62,0)))))</f>
        <v>0</v>
      </c>
      <c r="AU26" s="120">
        <f>+IF(ISBLANK('Informations clients'!AF26),0,
IF(AND($AG$1=5,VLOOKUP('Informations clients'!AF26,Technique!$H$45:$I$48,2,FALSE)=4),1,0))</f>
        <v>0</v>
      </c>
      <c r="AV26" s="120">
        <f>+IF(ISBLANK('Informations clients'!X26),0,IF($AG$1=5,1,0))</f>
        <v>0</v>
      </c>
      <c r="AW26" s="121"/>
      <c r="AX26" s="122">
        <f>+IF(ISBLANK('Informations clients'!AG26),0,
IF($AG$1=5,1,0))</f>
        <v>0</v>
      </c>
    </row>
    <row r="27" spans="1:50" s="123" customFormat="1" ht="11.25">
      <c r="A27" s="113" t="str">
        <f>IF(ISBLANK('Informations clients'!A27),"",'Informations clients'!A27)</f>
        <v/>
      </c>
      <c r="B27" s="124" t="str">
        <f>IF(ISBLANK('Informations clients'!C27),"",'Informations clients'!C27)</f>
        <v/>
      </c>
      <c r="C27" s="124" t="str">
        <f>IF(ISBLANK('Informations clients'!E27),"",'Informations clients'!E27)</f>
        <v/>
      </c>
      <c r="D27" s="126" t="str">
        <f>IF(ISBLANK('Informations clients'!G27),"",'Informations clients'!G27)</f>
        <v/>
      </c>
      <c r="E27" s="114"/>
      <c r="F27" s="127"/>
      <c r="G27" s="128"/>
      <c r="H27" s="114"/>
      <c r="I27" s="127"/>
      <c r="J27" s="129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14"/>
      <c r="AA27" s="131"/>
      <c r="AB27" s="115"/>
      <c r="AC27" s="116"/>
      <c r="AD27" s="117">
        <f>+IF(ISBLANK('Informations clients'!I27),0,
IF($AG$1=MONTH('Informations clients'!K27),1,0))</f>
        <v>0</v>
      </c>
      <c r="AE27" s="118">
        <f>+IF(ISBLANK('Informations clients'!J27),0,
IF(MONTH('Informations clients'!K27)=$AG$1,1,0))</f>
        <v>0</v>
      </c>
      <c r="AF27" s="119"/>
      <c r="AG27" s="117">
        <f>+IF(ISBLANK('Informations clients'!N27),0,
INDEX(Technique!$B$11:$F$23,MATCH($AG$1,Technique!$B$11:$B$23,0),MATCH(VLOOKUP('Informations clients'!N27,Technique!$A$4:$B$6,2,FALSE),Technique!$B$11:$F$11,0)))</f>
        <v>0</v>
      </c>
      <c r="AH27" s="120">
        <f>+IF(ISBLANK('Informations clients'!O27),0,
IF(VLOOKUP('Informations clients'!O27,Technique!$A$79:$B$81,2,FALSE)=1,0,
IF(VLOOKUP('Informations clients'!O27,Technique!$A$79:$B$81,2,FALSE)=2,1,
IF($AG$1=1,1,0))))</f>
        <v>0</v>
      </c>
      <c r="AI27" s="120">
        <f>+IF(ISBLANK('Informations clients'!P27),0,
IF(MONTH('Informations clients'!T27)=$AG$1,1,0))</f>
        <v>0</v>
      </c>
      <c r="AJ27" s="120">
        <f>+IF(ISBLANK('Informations clients'!Q27),0,IF($AG$1=EDATE('Informations clients'!G27,3),1,0))</f>
        <v>0</v>
      </c>
      <c r="AK27" s="120">
        <f>+IF(ISBLANK('Informations clients'!R27),0,
IF($AG$1=5,1,0))</f>
        <v>0</v>
      </c>
      <c r="AL27" s="120">
        <f>+IF(ISBLANK('Informations clients'!G27),0,IF($AG$1=3,1,0))</f>
        <v>0</v>
      </c>
      <c r="AM27" s="120">
        <f>+IF(ISBLANK('Informations clients'!G27),0,IF($AG$1=3,1,0))</f>
        <v>0</v>
      </c>
      <c r="AN27" s="120">
        <f>IF(ISBLANK('Informations clients'!U27),0,
IF($AG$1=12,1,0))</f>
        <v>0</v>
      </c>
      <c r="AO27" s="120">
        <f>IF(ISBLANK('Informations clients'!#REF!),0,
IF($AG$1=6,1,0))</f>
        <v>0</v>
      </c>
      <c r="AP27" s="120">
        <f>IF(ISBLANK('Informations clients'!#REF!),0,
IF($AG$1=12,1,0))</f>
        <v>0</v>
      </c>
      <c r="AQ27" s="120">
        <f>+IF(ISBLANK('Informations clients'!X27),0,IF($AG$1=2,1,0))</f>
        <v>0</v>
      </c>
      <c r="AR27" s="120">
        <f>IF(ISBLANK('Informations clients'!L27),0,
IF($AG$1=2,1,0))</f>
        <v>0</v>
      </c>
      <c r="AS27" s="120">
        <f>IF(ISBLANK('Informations clients'!AF27),0,
IF(ISBLANK('Informations clients'!U27),0,IF(VLOOKUP('Informations clients'!AF27,Technique!$H$45:$I$48,2,FALSE)=1,0,INDEX(Technique!$B$45:$F$58,MATCH($AG$1,Technique!$B$45:$B$58,0),MATCH('Informations clients'!AF27,Technique!$B$45:$F$45,0)))))</f>
        <v>0</v>
      </c>
      <c r="AT27" s="120">
        <f>+IF(ISBLANK('Informations clients'!AF27),0,
IF(ISBLANK('Informations clients'!V27),0,IF(VLOOKUP('Informations clients'!AF27,Technique!$H$45:$I$48,2,FALSE)=1,0,INDEX(Technique!$B$62:$F$75,MATCH($AG$1,Technique!$B$62:$B$75,0),MATCH('Informations clients'!AF27,Technique!$B$62:$F$62,0)))))</f>
        <v>0</v>
      </c>
      <c r="AU27" s="120">
        <f>+IF(ISBLANK('Informations clients'!AF27),0,
IF(AND($AG$1=5,VLOOKUP('Informations clients'!AF27,Technique!$H$45:$I$48,2,FALSE)=4),1,0))</f>
        <v>0</v>
      </c>
      <c r="AV27" s="120">
        <f>+IF(ISBLANK('Informations clients'!X27),0,IF($AG$1=5,1,0))</f>
        <v>0</v>
      </c>
      <c r="AW27" s="121"/>
      <c r="AX27" s="122">
        <f>+IF(ISBLANK('Informations clients'!AG27),0,
IF($AG$1=5,1,0))</f>
        <v>0</v>
      </c>
    </row>
    <row r="28" spans="1:50" s="123" customFormat="1" ht="11.25">
      <c r="A28" s="113" t="str">
        <f>IF(ISBLANK('Informations clients'!A28),"",'Informations clients'!A28)</f>
        <v/>
      </c>
      <c r="B28" s="124" t="str">
        <f>IF(ISBLANK('Informations clients'!C28),"",'Informations clients'!C28)</f>
        <v/>
      </c>
      <c r="C28" s="124" t="str">
        <f>IF(ISBLANK('Informations clients'!E28),"",'Informations clients'!E28)</f>
        <v/>
      </c>
      <c r="D28" s="126" t="str">
        <f>IF(ISBLANK('Informations clients'!G28),"",'Informations clients'!G28)</f>
        <v/>
      </c>
      <c r="E28" s="114"/>
      <c r="F28" s="127"/>
      <c r="G28" s="128"/>
      <c r="H28" s="114"/>
      <c r="I28" s="127"/>
      <c r="J28" s="129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14"/>
      <c r="AA28" s="131"/>
      <c r="AB28" s="115"/>
      <c r="AC28" s="116"/>
      <c r="AD28" s="117">
        <f>+IF(ISBLANK('Informations clients'!I28),0,
IF($AG$1=MONTH('Informations clients'!K28),1,0))</f>
        <v>0</v>
      </c>
      <c r="AE28" s="118">
        <f>+IF(ISBLANK('Informations clients'!J28),0,
IF(MONTH('Informations clients'!K28)=$AG$1,1,0))</f>
        <v>0</v>
      </c>
      <c r="AF28" s="119"/>
      <c r="AG28" s="117">
        <f>+IF(ISBLANK('Informations clients'!N28),0,
INDEX(Technique!$B$11:$F$23,MATCH($AG$1,Technique!$B$11:$B$23,0),MATCH(VLOOKUP('Informations clients'!N28,Technique!$A$4:$B$6,2,FALSE),Technique!$B$11:$F$11,0)))</f>
        <v>0</v>
      </c>
      <c r="AH28" s="120">
        <f>+IF(ISBLANK('Informations clients'!O28),0,
IF(VLOOKUP('Informations clients'!O28,Technique!$A$79:$B$81,2,FALSE)=1,0,
IF(VLOOKUP('Informations clients'!O28,Technique!$A$79:$B$81,2,FALSE)=2,1,
IF($AG$1=1,1,0))))</f>
        <v>0</v>
      </c>
      <c r="AI28" s="120">
        <f>+IF(ISBLANK('Informations clients'!P28),0,
IF(MONTH('Informations clients'!T28)=$AG$1,1,0))</f>
        <v>0</v>
      </c>
      <c r="AJ28" s="120">
        <f>+IF(ISBLANK('Informations clients'!Q28),0,IF($AG$1=EDATE('Informations clients'!G28,3),1,0))</f>
        <v>0</v>
      </c>
      <c r="AK28" s="120">
        <f>+IF(ISBLANK('Informations clients'!R28),0,
IF($AG$1=5,1,0))</f>
        <v>0</v>
      </c>
      <c r="AL28" s="120">
        <f>+IF(ISBLANK('Informations clients'!G28),0,IF($AG$1=3,1,0))</f>
        <v>0</v>
      </c>
      <c r="AM28" s="120">
        <f>+IF(ISBLANK('Informations clients'!G28),0,IF($AG$1=3,1,0))</f>
        <v>0</v>
      </c>
      <c r="AN28" s="120">
        <f>IF(ISBLANK('Informations clients'!U28),0,
IF($AG$1=12,1,0))</f>
        <v>0</v>
      </c>
      <c r="AO28" s="120">
        <f>IF(ISBLANK('Informations clients'!#REF!),0,
IF($AG$1=6,1,0))</f>
        <v>0</v>
      </c>
      <c r="AP28" s="120">
        <f>IF(ISBLANK('Informations clients'!#REF!),0,
IF($AG$1=12,1,0))</f>
        <v>0</v>
      </c>
      <c r="AQ28" s="120">
        <f>+IF(ISBLANK('Informations clients'!X28),0,IF($AG$1=2,1,0))</f>
        <v>0</v>
      </c>
      <c r="AR28" s="120">
        <f>IF(ISBLANK('Informations clients'!L28),0,
IF($AG$1=2,1,0))</f>
        <v>0</v>
      </c>
      <c r="AS28" s="120">
        <f>IF(ISBLANK('Informations clients'!AF28),0,
IF(ISBLANK('Informations clients'!U28),0,IF(VLOOKUP('Informations clients'!AF28,Technique!$H$45:$I$48,2,FALSE)=1,0,INDEX(Technique!$B$45:$F$58,MATCH($AG$1,Technique!$B$45:$B$58,0),MATCH('Informations clients'!AF28,Technique!$B$45:$F$45,0)))))</f>
        <v>0</v>
      </c>
      <c r="AT28" s="120">
        <f>+IF(ISBLANK('Informations clients'!AF28),0,
IF(ISBLANK('Informations clients'!V28),0,IF(VLOOKUP('Informations clients'!AF28,Technique!$H$45:$I$48,2,FALSE)=1,0,INDEX(Technique!$B$62:$F$75,MATCH($AG$1,Technique!$B$62:$B$75,0),MATCH('Informations clients'!AF28,Technique!$B$62:$F$62,0)))))</f>
        <v>0</v>
      </c>
      <c r="AU28" s="120">
        <f>+IF(ISBLANK('Informations clients'!AF28),0,
IF(AND($AG$1=5,VLOOKUP('Informations clients'!AF28,Technique!$H$45:$I$48,2,FALSE)=4),1,0))</f>
        <v>0</v>
      </c>
      <c r="AV28" s="120">
        <f>+IF(ISBLANK('Informations clients'!X28),0,IF($AG$1=5,1,0))</f>
        <v>0</v>
      </c>
      <c r="AW28" s="121"/>
      <c r="AX28" s="122">
        <f>+IF(ISBLANK('Informations clients'!AG28),0,
IF($AG$1=5,1,0))</f>
        <v>0</v>
      </c>
    </row>
    <row r="29" spans="1:50" s="123" customFormat="1" ht="11.25">
      <c r="A29" s="113" t="str">
        <f>IF(ISBLANK('Informations clients'!A29),"",'Informations clients'!A29)</f>
        <v/>
      </c>
      <c r="B29" s="124" t="str">
        <f>IF(ISBLANK('Informations clients'!C29),"",'Informations clients'!C29)</f>
        <v/>
      </c>
      <c r="C29" s="124" t="str">
        <f>IF(ISBLANK('Informations clients'!E29),"",'Informations clients'!E29)</f>
        <v/>
      </c>
      <c r="D29" s="126" t="str">
        <f>IF(ISBLANK('Informations clients'!G29),"",'Informations clients'!G29)</f>
        <v/>
      </c>
      <c r="E29" s="114"/>
      <c r="F29" s="127"/>
      <c r="G29" s="128"/>
      <c r="H29" s="114"/>
      <c r="I29" s="127"/>
      <c r="J29" s="129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14"/>
      <c r="AA29" s="131"/>
      <c r="AB29" s="115"/>
      <c r="AC29" s="116"/>
      <c r="AD29" s="117">
        <f>+IF(ISBLANK('Informations clients'!I29),0,
IF($AG$1=MONTH('Informations clients'!K29),1,0))</f>
        <v>0</v>
      </c>
      <c r="AE29" s="118">
        <f>+IF(ISBLANK('Informations clients'!J29),0,
IF(MONTH('Informations clients'!K29)=$AG$1,1,0))</f>
        <v>0</v>
      </c>
      <c r="AF29" s="119"/>
      <c r="AG29" s="117">
        <f>+IF(ISBLANK('Informations clients'!N29),0,
INDEX(Technique!$B$11:$F$23,MATCH($AG$1,Technique!$B$11:$B$23,0),MATCH(VLOOKUP('Informations clients'!N29,Technique!$A$4:$B$6,2,FALSE),Technique!$B$11:$F$11,0)))</f>
        <v>0</v>
      </c>
      <c r="AH29" s="120">
        <f>+IF(ISBLANK('Informations clients'!O29),0,
IF(VLOOKUP('Informations clients'!O29,Technique!$A$79:$B$81,2,FALSE)=1,0,
IF(VLOOKUP('Informations clients'!O29,Technique!$A$79:$B$81,2,FALSE)=2,1,
IF($AG$1=1,1,0))))</f>
        <v>0</v>
      </c>
      <c r="AI29" s="120">
        <f>+IF(ISBLANK('Informations clients'!P29),0,
IF(MONTH('Informations clients'!T29)=$AG$1,1,0))</f>
        <v>0</v>
      </c>
      <c r="AJ29" s="120">
        <f>+IF(ISBLANK('Informations clients'!Q29),0,IF($AG$1=EDATE('Informations clients'!G29,3),1,0))</f>
        <v>0</v>
      </c>
      <c r="AK29" s="120">
        <f>+IF(ISBLANK('Informations clients'!R29),0,
IF($AG$1=5,1,0))</f>
        <v>0</v>
      </c>
      <c r="AL29" s="120">
        <f>+IF(ISBLANK('Informations clients'!G29),0,IF($AG$1=3,1,0))</f>
        <v>0</v>
      </c>
      <c r="AM29" s="120">
        <f>+IF(ISBLANK('Informations clients'!G29),0,IF($AG$1=3,1,0))</f>
        <v>0</v>
      </c>
      <c r="AN29" s="120">
        <f>IF(ISBLANK('Informations clients'!U29),0,
IF($AG$1=12,1,0))</f>
        <v>0</v>
      </c>
      <c r="AO29" s="120">
        <f>IF(ISBLANK('Informations clients'!#REF!),0,
IF($AG$1=6,1,0))</f>
        <v>0</v>
      </c>
      <c r="AP29" s="120">
        <f>IF(ISBLANK('Informations clients'!#REF!),0,
IF($AG$1=12,1,0))</f>
        <v>0</v>
      </c>
      <c r="AQ29" s="120">
        <f>+IF(ISBLANK('Informations clients'!X29),0,IF($AG$1=2,1,0))</f>
        <v>0</v>
      </c>
      <c r="AR29" s="120">
        <f>IF(ISBLANK('Informations clients'!L29),0,
IF($AG$1=2,1,0))</f>
        <v>0</v>
      </c>
      <c r="AS29" s="120">
        <f>IF(ISBLANK('Informations clients'!AF29),0,
IF(ISBLANK('Informations clients'!U29),0,IF(VLOOKUP('Informations clients'!AF29,Technique!$H$45:$I$48,2,FALSE)=1,0,INDEX(Technique!$B$45:$F$58,MATCH($AG$1,Technique!$B$45:$B$58,0),MATCH('Informations clients'!AF29,Technique!$B$45:$F$45,0)))))</f>
        <v>0</v>
      </c>
      <c r="AT29" s="120">
        <f>+IF(ISBLANK('Informations clients'!AF29),0,
IF(ISBLANK('Informations clients'!V29),0,IF(VLOOKUP('Informations clients'!AF29,Technique!$H$45:$I$48,2,FALSE)=1,0,INDEX(Technique!$B$62:$F$75,MATCH($AG$1,Technique!$B$62:$B$75,0),MATCH('Informations clients'!AF29,Technique!$B$62:$F$62,0)))))</f>
        <v>0</v>
      </c>
      <c r="AU29" s="120">
        <f>+IF(ISBLANK('Informations clients'!AF29),0,
IF(AND($AG$1=5,VLOOKUP('Informations clients'!AF29,Technique!$H$45:$I$48,2,FALSE)=4),1,0))</f>
        <v>0</v>
      </c>
      <c r="AV29" s="120">
        <f>+IF(ISBLANK('Informations clients'!X29),0,IF($AG$1=5,1,0))</f>
        <v>0</v>
      </c>
      <c r="AW29" s="121"/>
      <c r="AX29" s="122">
        <f>+IF(ISBLANK('Informations clients'!AG29),0,
IF($AG$1=5,1,0))</f>
        <v>0</v>
      </c>
    </row>
    <row r="30" spans="1:50" s="123" customFormat="1" ht="11.25">
      <c r="A30" s="113" t="str">
        <f>IF(ISBLANK('Informations clients'!A30),"",'Informations clients'!A30)</f>
        <v/>
      </c>
      <c r="B30" s="124" t="str">
        <f>IF(ISBLANK('Informations clients'!C30),"",'Informations clients'!C30)</f>
        <v/>
      </c>
      <c r="C30" s="124" t="str">
        <f>IF(ISBLANK('Informations clients'!E30),"",'Informations clients'!E30)</f>
        <v/>
      </c>
      <c r="D30" s="126" t="str">
        <f>IF(ISBLANK('Informations clients'!G30),"",'Informations clients'!G30)</f>
        <v/>
      </c>
      <c r="E30" s="114"/>
      <c r="F30" s="127"/>
      <c r="G30" s="128"/>
      <c r="H30" s="114"/>
      <c r="I30" s="127"/>
      <c r="J30" s="129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14"/>
      <c r="AA30" s="131"/>
      <c r="AB30" s="115"/>
      <c r="AC30" s="116"/>
      <c r="AD30" s="117">
        <f>+IF(ISBLANK('Informations clients'!I30),0,
IF($AG$1=MONTH('Informations clients'!K30),1,0))</f>
        <v>0</v>
      </c>
      <c r="AE30" s="118">
        <f>+IF(ISBLANK('Informations clients'!J30),0,
IF(MONTH('Informations clients'!K30)=$AG$1,1,0))</f>
        <v>0</v>
      </c>
      <c r="AF30" s="119"/>
      <c r="AG30" s="117">
        <f>+IF(ISBLANK('Informations clients'!N30),0,
INDEX(Technique!$B$11:$F$23,MATCH($AG$1,Technique!$B$11:$B$23,0),MATCH(VLOOKUP('Informations clients'!N30,Technique!$A$4:$B$6,2,FALSE),Technique!$B$11:$F$11,0)))</f>
        <v>0</v>
      </c>
      <c r="AH30" s="120">
        <f>+IF(ISBLANK('Informations clients'!O30),0,
IF(VLOOKUP('Informations clients'!O30,Technique!$A$79:$B$81,2,FALSE)=1,0,
IF(VLOOKUP('Informations clients'!O30,Technique!$A$79:$B$81,2,FALSE)=2,1,
IF($AG$1=1,1,0))))</f>
        <v>0</v>
      </c>
      <c r="AI30" s="120">
        <f>+IF(ISBLANK('Informations clients'!P30),0,
IF(MONTH('Informations clients'!T30)=$AG$1,1,0))</f>
        <v>0</v>
      </c>
      <c r="AJ30" s="120">
        <f>+IF(ISBLANK('Informations clients'!Q30),0,IF($AG$1=EDATE('Informations clients'!G30,3),1,0))</f>
        <v>0</v>
      </c>
      <c r="AK30" s="120">
        <f>+IF(ISBLANK('Informations clients'!R30),0,
IF($AG$1=5,1,0))</f>
        <v>0</v>
      </c>
      <c r="AL30" s="120">
        <f>+IF(ISBLANK('Informations clients'!G30),0,IF($AG$1=3,1,0))</f>
        <v>0</v>
      </c>
      <c r="AM30" s="120">
        <f>+IF(ISBLANK('Informations clients'!G30),0,IF($AG$1=3,1,0))</f>
        <v>0</v>
      </c>
      <c r="AN30" s="120">
        <f>IF(ISBLANK('Informations clients'!U30),0,
IF($AG$1=12,1,0))</f>
        <v>0</v>
      </c>
      <c r="AO30" s="120">
        <f>IF(ISBLANK('Informations clients'!#REF!),0,
IF($AG$1=6,1,0))</f>
        <v>0</v>
      </c>
      <c r="AP30" s="120">
        <f>IF(ISBLANK('Informations clients'!#REF!),0,
IF($AG$1=12,1,0))</f>
        <v>0</v>
      </c>
      <c r="AQ30" s="120">
        <f>+IF(ISBLANK('Informations clients'!X30),0,IF($AG$1=2,1,0))</f>
        <v>0</v>
      </c>
      <c r="AR30" s="120">
        <f>IF(ISBLANK('Informations clients'!L30),0,
IF($AG$1=2,1,0))</f>
        <v>0</v>
      </c>
      <c r="AS30" s="120">
        <f>IF(ISBLANK('Informations clients'!AF30),0,
IF(ISBLANK('Informations clients'!U30),0,IF(VLOOKUP('Informations clients'!AF30,Technique!$H$45:$I$48,2,FALSE)=1,0,INDEX(Technique!$B$45:$F$58,MATCH($AG$1,Technique!$B$45:$B$58,0),MATCH('Informations clients'!AF30,Technique!$B$45:$F$45,0)))))</f>
        <v>0</v>
      </c>
      <c r="AT30" s="120">
        <f>+IF(ISBLANK('Informations clients'!AF30),0,
IF(ISBLANK('Informations clients'!V30),0,IF(VLOOKUP('Informations clients'!AF30,Technique!$H$45:$I$48,2,FALSE)=1,0,INDEX(Technique!$B$62:$F$75,MATCH($AG$1,Technique!$B$62:$B$75,0),MATCH('Informations clients'!AF30,Technique!$B$62:$F$62,0)))))</f>
        <v>0</v>
      </c>
      <c r="AU30" s="120">
        <f>+IF(ISBLANK('Informations clients'!AF30),0,
IF(AND($AG$1=5,VLOOKUP('Informations clients'!AF30,Technique!$H$45:$I$48,2,FALSE)=4),1,0))</f>
        <v>0</v>
      </c>
      <c r="AV30" s="120">
        <f>+IF(ISBLANK('Informations clients'!X30),0,IF($AG$1=5,1,0))</f>
        <v>0</v>
      </c>
      <c r="AW30" s="121"/>
      <c r="AX30" s="122">
        <f>+IF(ISBLANK('Informations clients'!AG30),0,
IF($AG$1=5,1,0))</f>
        <v>0</v>
      </c>
    </row>
    <row r="31" spans="1:50" s="123" customFormat="1" ht="11.25">
      <c r="A31" s="113" t="str">
        <f>IF(ISBLANK('Informations clients'!A31),"",'Informations clients'!A31)</f>
        <v/>
      </c>
      <c r="B31" s="124" t="str">
        <f>IF(ISBLANK('Informations clients'!C31),"",'Informations clients'!C31)</f>
        <v/>
      </c>
      <c r="C31" s="124" t="str">
        <f>IF(ISBLANK('Informations clients'!E31),"",'Informations clients'!E31)</f>
        <v/>
      </c>
      <c r="D31" s="126" t="str">
        <f>IF(ISBLANK('Informations clients'!G31),"",'Informations clients'!G31)</f>
        <v/>
      </c>
      <c r="E31" s="114"/>
      <c r="F31" s="127"/>
      <c r="G31" s="128"/>
      <c r="H31" s="114"/>
      <c r="I31" s="127"/>
      <c r="J31" s="129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14"/>
      <c r="AA31" s="131"/>
      <c r="AB31" s="115"/>
      <c r="AC31" s="116"/>
      <c r="AD31" s="117">
        <f>+IF(ISBLANK('Informations clients'!I31),0,
IF($AG$1=MONTH('Informations clients'!K31),1,0))</f>
        <v>0</v>
      </c>
      <c r="AE31" s="118">
        <f>+IF(ISBLANK('Informations clients'!J31),0,
IF(MONTH('Informations clients'!K31)=$AG$1,1,0))</f>
        <v>0</v>
      </c>
      <c r="AF31" s="119"/>
      <c r="AG31" s="117">
        <f>+IF(ISBLANK('Informations clients'!N31),0,
INDEX(Technique!$B$11:$F$23,MATCH($AG$1,Technique!$B$11:$B$23,0),MATCH(VLOOKUP('Informations clients'!N31,Technique!$A$4:$B$6,2,FALSE),Technique!$B$11:$F$11,0)))</f>
        <v>0</v>
      </c>
      <c r="AH31" s="120">
        <f>+IF(ISBLANK('Informations clients'!O31),0,
IF(VLOOKUP('Informations clients'!O31,Technique!$A$79:$B$81,2,FALSE)=1,0,
IF(VLOOKUP('Informations clients'!O31,Technique!$A$79:$B$81,2,FALSE)=2,1,
IF($AG$1=1,1,0))))</f>
        <v>0</v>
      </c>
      <c r="AI31" s="120">
        <f>+IF(ISBLANK('Informations clients'!P31),0,
IF(MONTH('Informations clients'!T31)=$AG$1,1,0))</f>
        <v>0</v>
      </c>
      <c r="AJ31" s="120">
        <f>+IF(ISBLANK('Informations clients'!Q31),0,IF($AG$1=EDATE('Informations clients'!G31,3),1,0))</f>
        <v>0</v>
      </c>
      <c r="AK31" s="120">
        <f>+IF(ISBLANK('Informations clients'!R31),0,
IF($AG$1=5,1,0))</f>
        <v>0</v>
      </c>
      <c r="AL31" s="120">
        <f>+IF(ISBLANK('Informations clients'!G31),0,IF($AG$1=3,1,0))</f>
        <v>0</v>
      </c>
      <c r="AM31" s="120">
        <f>+IF(ISBLANK('Informations clients'!G31),0,IF($AG$1=3,1,0))</f>
        <v>0</v>
      </c>
      <c r="AN31" s="120">
        <f>IF(ISBLANK('Informations clients'!U31),0,
IF($AG$1=12,1,0))</f>
        <v>0</v>
      </c>
      <c r="AO31" s="120">
        <f>IF(ISBLANK('Informations clients'!#REF!),0,
IF($AG$1=6,1,0))</f>
        <v>0</v>
      </c>
      <c r="AP31" s="120">
        <f>IF(ISBLANK('Informations clients'!#REF!),0,
IF($AG$1=12,1,0))</f>
        <v>0</v>
      </c>
      <c r="AQ31" s="120">
        <f>+IF(ISBLANK('Informations clients'!X31),0,IF($AG$1=2,1,0))</f>
        <v>0</v>
      </c>
      <c r="AR31" s="120">
        <f>IF(ISBLANK('Informations clients'!L31),0,
IF($AG$1=2,1,0))</f>
        <v>0</v>
      </c>
      <c r="AS31" s="120">
        <f>IF(ISBLANK('Informations clients'!AF31),0,
IF(ISBLANK('Informations clients'!U31),0,IF(VLOOKUP('Informations clients'!AF31,Technique!$H$45:$I$48,2,FALSE)=1,0,INDEX(Technique!$B$45:$F$58,MATCH($AG$1,Technique!$B$45:$B$58,0),MATCH('Informations clients'!AF31,Technique!$B$45:$F$45,0)))))</f>
        <v>0</v>
      </c>
      <c r="AT31" s="120">
        <f>+IF(ISBLANK('Informations clients'!AF31),0,
IF(ISBLANK('Informations clients'!V31),0,IF(VLOOKUP('Informations clients'!AF31,Technique!$H$45:$I$48,2,FALSE)=1,0,INDEX(Technique!$B$62:$F$75,MATCH($AG$1,Technique!$B$62:$B$75,0),MATCH('Informations clients'!AF31,Technique!$B$62:$F$62,0)))))</f>
        <v>0</v>
      </c>
      <c r="AU31" s="120">
        <f>+IF(ISBLANK('Informations clients'!AF31),0,
IF(AND($AG$1=5,VLOOKUP('Informations clients'!AF31,Technique!$H$45:$I$48,2,FALSE)=4),1,0))</f>
        <v>0</v>
      </c>
      <c r="AV31" s="120">
        <f>+IF(ISBLANK('Informations clients'!X31),0,IF($AG$1=5,1,0))</f>
        <v>0</v>
      </c>
      <c r="AW31" s="121"/>
      <c r="AX31" s="122">
        <f>+IF(ISBLANK('Informations clients'!AG31),0,
IF($AG$1=5,1,0))</f>
        <v>0</v>
      </c>
    </row>
    <row r="32" spans="1:50" s="123" customFormat="1" ht="11.25">
      <c r="A32" s="113" t="str">
        <f>IF(ISBLANK('Informations clients'!A32),"",'Informations clients'!A32)</f>
        <v/>
      </c>
      <c r="B32" s="124" t="str">
        <f>IF(ISBLANK('Informations clients'!C32),"",'Informations clients'!C32)</f>
        <v/>
      </c>
      <c r="C32" s="124" t="str">
        <f>IF(ISBLANK('Informations clients'!E32),"",'Informations clients'!E32)</f>
        <v/>
      </c>
      <c r="D32" s="126" t="str">
        <f>IF(ISBLANK('Informations clients'!G32),"",'Informations clients'!G32)</f>
        <v/>
      </c>
      <c r="E32" s="114"/>
      <c r="F32" s="127"/>
      <c r="G32" s="128"/>
      <c r="H32" s="114"/>
      <c r="I32" s="127"/>
      <c r="J32" s="129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14"/>
      <c r="AA32" s="131"/>
      <c r="AB32" s="115"/>
      <c r="AC32" s="116"/>
      <c r="AD32" s="117">
        <f>+IF(ISBLANK('Informations clients'!I32),0,
IF($AG$1=MONTH('Informations clients'!K32),1,0))</f>
        <v>0</v>
      </c>
      <c r="AE32" s="118">
        <f>+IF(ISBLANK('Informations clients'!J32),0,
IF(MONTH('Informations clients'!K32)=$AG$1,1,0))</f>
        <v>0</v>
      </c>
      <c r="AF32" s="119"/>
      <c r="AG32" s="117">
        <f>+IF(ISBLANK('Informations clients'!N32),0,
INDEX(Technique!$B$11:$F$23,MATCH($AG$1,Technique!$B$11:$B$23,0),MATCH(VLOOKUP('Informations clients'!N32,Technique!$A$4:$B$6,2,FALSE),Technique!$B$11:$F$11,0)))</f>
        <v>0</v>
      </c>
      <c r="AH32" s="120">
        <f>+IF(ISBLANK('Informations clients'!O32),0,
IF(VLOOKUP('Informations clients'!O32,Technique!$A$79:$B$81,2,FALSE)=1,0,
IF(VLOOKUP('Informations clients'!O32,Technique!$A$79:$B$81,2,FALSE)=2,1,
IF($AG$1=1,1,0))))</f>
        <v>0</v>
      </c>
      <c r="AI32" s="120">
        <f>+IF(ISBLANK('Informations clients'!P32),0,
IF(MONTH('Informations clients'!T32)=$AG$1,1,0))</f>
        <v>0</v>
      </c>
      <c r="AJ32" s="120">
        <f>+IF(ISBLANK('Informations clients'!Q32),0,IF($AG$1=EDATE('Informations clients'!G32,3),1,0))</f>
        <v>0</v>
      </c>
      <c r="AK32" s="120">
        <f>+IF(ISBLANK('Informations clients'!R32),0,
IF($AG$1=5,1,0))</f>
        <v>0</v>
      </c>
      <c r="AL32" s="120">
        <f>+IF(ISBLANK('Informations clients'!G32),0,IF($AG$1=3,1,0))</f>
        <v>0</v>
      </c>
      <c r="AM32" s="120">
        <f>+IF(ISBLANK('Informations clients'!G32),0,IF($AG$1=3,1,0))</f>
        <v>0</v>
      </c>
      <c r="AN32" s="120">
        <f>IF(ISBLANK('Informations clients'!U32),0,
IF($AG$1=12,1,0))</f>
        <v>0</v>
      </c>
      <c r="AO32" s="120">
        <f>IF(ISBLANK('Informations clients'!#REF!),0,
IF($AG$1=6,1,0))</f>
        <v>0</v>
      </c>
      <c r="AP32" s="120">
        <f>IF(ISBLANK('Informations clients'!#REF!),0,
IF($AG$1=12,1,0))</f>
        <v>0</v>
      </c>
      <c r="AQ32" s="120">
        <f>+IF(ISBLANK('Informations clients'!X32),0,IF($AG$1=2,1,0))</f>
        <v>0</v>
      </c>
      <c r="AR32" s="120">
        <f>IF(ISBLANK('Informations clients'!L32),0,
IF($AG$1=2,1,0))</f>
        <v>0</v>
      </c>
      <c r="AS32" s="120">
        <f>IF(ISBLANK('Informations clients'!AF32),0,
IF(ISBLANK('Informations clients'!U32),0,IF(VLOOKUP('Informations clients'!AF32,Technique!$H$45:$I$48,2,FALSE)=1,0,INDEX(Technique!$B$45:$F$58,MATCH($AG$1,Technique!$B$45:$B$58,0),MATCH('Informations clients'!AF32,Technique!$B$45:$F$45,0)))))</f>
        <v>0</v>
      </c>
      <c r="AT32" s="120">
        <f>+IF(ISBLANK('Informations clients'!AF32),0,
IF(ISBLANK('Informations clients'!V32),0,IF(VLOOKUP('Informations clients'!AF32,Technique!$H$45:$I$48,2,FALSE)=1,0,INDEX(Technique!$B$62:$F$75,MATCH($AG$1,Technique!$B$62:$B$75,0),MATCH('Informations clients'!AF32,Technique!$B$62:$F$62,0)))))</f>
        <v>0</v>
      </c>
      <c r="AU32" s="120">
        <f>+IF(ISBLANK('Informations clients'!AF32),0,
IF(AND($AG$1=5,VLOOKUP('Informations clients'!AF32,Technique!$H$45:$I$48,2,FALSE)=4),1,0))</f>
        <v>0</v>
      </c>
      <c r="AV32" s="120">
        <f>+IF(ISBLANK('Informations clients'!X32),0,IF($AG$1=5,1,0))</f>
        <v>0</v>
      </c>
      <c r="AW32" s="121"/>
      <c r="AX32" s="122">
        <f>+IF(ISBLANK('Informations clients'!AG32),0,
IF($AG$1=5,1,0))</f>
        <v>0</v>
      </c>
    </row>
    <row r="33" spans="1:50" s="123" customFormat="1" ht="11.25">
      <c r="A33" s="113" t="str">
        <f>IF(ISBLANK('Informations clients'!A33),"",'Informations clients'!A33)</f>
        <v/>
      </c>
      <c r="B33" s="124" t="str">
        <f>IF(ISBLANK('Informations clients'!C33),"",'Informations clients'!C33)</f>
        <v/>
      </c>
      <c r="C33" s="124" t="str">
        <f>IF(ISBLANK('Informations clients'!E33),"",'Informations clients'!E33)</f>
        <v/>
      </c>
      <c r="D33" s="126" t="str">
        <f>IF(ISBLANK('Informations clients'!G33),"",'Informations clients'!G33)</f>
        <v/>
      </c>
      <c r="E33" s="114"/>
      <c r="F33" s="127"/>
      <c r="G33" s="128"/>
      <c r="H33" s="114"/>
      <c r="I33" s="127"/>
      <c r="J33" s="129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14"/>
      <c r="AA33" s="131"/>
      <c r="AB33" s="115"/>
      <c r="AC33" s="116"/>
      <c r="AD33" s="117">
        <f>+IF(ISBLANK('Informations clients'!I33),0,
IF($AG$1=MONTH('Informations clients'!K33),1,0))</f>
        <v>0</v>
      </c>
      <c r="AE33" s="118">
        <f>+IF(ISBLANK('Informations clients'!J33),0,
IF(MONTH('Informations clients'!K33)=$AG$1,1,0))</f>
        <v>0</v>
      </c>
      <c r="AF33" s="119"/>
      <c r="AG33" s="117">
        <f>+IF(ISBLANK('Informations clients'!N33),0,
INDEX(Technique!$B$11:$F$23,MATCH($AG$1,Technique!$B$11:$B$23,0),MATCH(VLOOKUP('Informations clients'!N33,Technique!$A$4:$B$6,2,FALSE),Technique!$B$11:$F$11,0)))</f>
        <v>0</v>
      </c>
      <c r="AH33" s="120">
        <f>+IF(ISBLANK('Informations clients'!P33),0,
IF(VLOOKUP('Informations clients'!P33,Technique!$A$79:$B$81,2,FALSE)=1,0,
IF(VLOOKUP('Informations clients'!P33,Technique!$A$79:$B$81,2,FALSE)=2,1,
IF($AG$1=1,1,0))))</f>
        <v>0</v>
      </c>
      <c r="AI33" s="120">
        <f>+IF(ISBLANK('Informations clients'!O33),0,
IF(MONTH('Informations clients'!S33)=$AG$1,1,0))</f>
        <v>0</v>
      </c>
      <c r="AJ33" s="120">
        <f>+IF(ISBLANK('Informations clients'!Q33),0,IF($AG$1=EDATE('Informations clients'!G33,3),1,0))</f>
        <v>0</v>
      </c>
      <c r="AK33" s="120">
        <f>+IF(ISBLANK('Informations clients'!Z33),0,
IF($AG$1=5,1,0))</f>
        <v>0</v>
      </c>
      <c r="AL33" s="120">
        <f>+IF(ISBLANK('Informations clients'!G33),0,IF($AG$1=3,1,0))</f>
        <v>0</v>
      </c>
      <c r="AM33" s="120">
        <f>+IF(ISBLANK('Informations clients'!G33),0,IF($AG$1=3,1,0))</f>
        <v>0</v>
      </c>
      <c r="AN33" s="120">
        <f>IF(ISBLANK('Informations clients'!U33),0,
IF($AG$1=12,1,0))</f>
        <v>0</v>
      </c>
      <c r="AO33" s="120">
        <f>IF(ISBLANK('Informations clients'!AA33),0,
IF($AG$1=6,1,0))</f>
        <v>0</v>
      </c>
      <c r="AP33" s="120">
        <f>IF(ISBLANK('Informations clients'!AA33),0,
IF($AG$1=12,1,0))</f>
        <v>0</v>
      </c>
      <c r="AQ33" s="120">
        <f>+IF(ISBLANK('Informations clients'!X33),0,IF($AG$1=2,1,0))</f>
        <v>0</v>
      </c>
      <c r="AR33" s="120">
        <f>IF(ISBLANK('Informations clients'!L33),0,
IF($AG$1=2,1,0))</f>
        <v>0</v>
      </c>
      <c r="AS33" s="120">
        <f>IF(ISBLANK('Informations clients'!AF33),0,
IF(ISBLANK('Informations clients'!Q33),0,IF(VLOOKUP('Informations clients'!AF33,Technique!$H$45:$I$48,2,FALSE)=1,0,INDEX(Technique!$B$45:$F$58,MATCH($AG$1,Technique!$B$45:$B$58,0),MATCH('Informations clients'!AF33,Technique!$B$45:$F$45,0)))))</f>
        <v>0</v>
      </c>
      <c r="AT33" s="120">
        <f>+IF(ISBLANK('Informations clients'!AF33),0,
IF(ISBLANK('Informations clients'!R33),0,IF(VLOOKUP('Informations clients'!AF33,Technique!$H$45:$I$48,2,FALSE)=1,0,INDEX(Technique!$B$62:$F$75,MATCH($AG$1,Technique!$B$62:$B$75,0),MATCH('Informations clients'!AF33,Technique!$B$62:$F$62,0)))))</f>
        <v>0</v>
      </c>
      <c r="AU33" s="120">
        <f>+IF(ISBLANK('Informations clients'!AF33),0,
IF(AND($AG$1=5,VLOOKUP('Informations clients'!AF33,Technique!$H$45:$I$48,2,FALSE)=4),1,0))</f>
        <v>0</v>
      </c>
      <c r="AV33" s="120">
        <f>+IF(ISBLANK('Informations clients'!V33),0,IF($AG$1=5,1,0))</f>
        <v>0</v>
      </c>
      <c r="AW33" s="121"/>
      <c r="AX33" s="122">
        <f>+IF(ISBLANK('Informations clients'!AG33),0,
IF($AG$1=5,1,0))</f>
        <v>0</v>
      </c>
    </row>
    <row r="34" spans="1:50" s="123" customFormat="1" ht="11.25">
      <c r="A34" s="113" t="str">
        <f>IF(ISBLANK('Informations clients'!A34),"",'Informations clients'!A34)</f>
        <v/>
      </c>
      <c r="B34" s="124" t="str">
        <f>IF(ISBLANK('Informations clients'!C34),"",'Informations clients'!C34)</f>
        <v/>
      </c>
      <c r="C34" s="124" t="str">
        <f>IF(ISBLANK('Informations clients'!E34),"",'Informations clients'!E34)</f>
        <v/>
      </c>
      <c r="D34" s="126" t="str">
        <f>IF(ISBLANK('Informations clients'!G34),"",'Informations clients'!G34)</f>
        <v/>
      </c>
      <c r="E34" s="114"/>
      <c r="F34" s="127"/>
      <c r="G34" s="128"/>
      <c r="H34" s="114"/>
      <c r="I34" s="127"/>
      <c r="J34" s="129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14"/>
      <c r="AA34" s="131"/>
      <c r="AB34" s="115"/>
      <c r="AC34" s="116"/>
      <c r="AD34" s="117">
        <f>+IF(ISBLANK('Informations clients'!I34),0,
IF($AG$1=MONTH('Informations clients'!K34),1,0))</f>
        <v>0</v>
      </c>
      <c r="AE34" s="118">
        <f>+IF(ISBLANK('Informations clients'!J34),0,
IF(MONTH('Informations clients'!K34)=$AG$1,1,0))</f>
        <v>0</v>
      </c>
      <c r="AF34" s="119"/>
      <c r="AG34" s="117">
        <f>+IF(ISBLANK('Informations clients'!N34),0,
INDEX(Technique!$B$11:$F$23,MATCH($AG$1,Technique!$B$11:$B$23,0),MATCH(VLOOKUP('Informations clients'!N34,Technique!$A$4:$B$6,2,FALSE),Technique!$B$11:$F$11,0)))</f>
        <v>0</v>
      </c>
      <c r="AH34" s="120">
        <f>+IF(ISBLANK('Informations clients'!P34),0,
IF(VLOOKUP('Informations clients'!P34,Technique!$A$79:$B$81,2,FALSE)=1,0,
IF(VLOOKUP('Informations clients'!P34,Technique!$A$79:$B$81,2,FALSE)=2,1,
IF($AG$1=1,1,0))))</f>
        <v>0</v>
      </c>
      <c r="AI34" s="120">
        <f>+IF(ISBLANK('Informations clients'!O34),0,
IF(MONTH('Informations clients'!S34)=$AG$1,1,0))</f>
        <v>0</v>
      </c>
      <c r="AJ34" s="120">
        <f>+IF(ISBLANK('Informations clients'!Q34),0,IF($AG$1=EDATE('Informations clients'!G34,3),1,0))</f>
        <v>0</v>
      </c>
      <c r="AK34" s="120">
        <f>+IF(ISBLANK('Informations clients'!Z34),0,
IF($AG$1=5,1,0))</f>
        <v>0</v>
      </c>
      <c r="AL34" s="120">
        <f>+IF(ISBLANK('Informations clients'!G34),0,IF($AG$1=3,1,0))</f>
        <v>0</v>
      </c>
      <c r="AM34" s="120">
        <f>+IF(ISBLANK('Informations clients'!G34),0,IF($AG$1=3,1,0))</f>
        <v>0</v>
      </c>
      <c r="AN34" s="120">
        <f>IF(ISBLANK('Informations clients'!U34),0,
IF($AG$1=12,1,0))</f>
        <v>0</v>
      </c>
      <c r="AO34" s="120">
        <f>IF(ISBLANK('Informations clients'!AA34),0,
IF($AG$1=6,1,0))</f>
        <v>0</v>
      </c>
      <c r="AP34" s="120">
        <f>IF(ISBLANK('Informations clients'!AA34),0,
IF($AG$1=12,1,0))</f>
        <v>0</v>
      </c>
      <c r="AQ34" s="120">
        <f>+IF(ISBLANK('Informations clients'!X34),0,IF($AG$1=2,1,0))</f>
        <v>0</v>
      </c>
      <c r="AR34" s="120">
        <f>IF(ISBLANK('Informations clients'!L34),0,
IF($AG$1=2,1,0))</f>
        <v>0</v>
      </c>
      <c r="AS34" s="120">
        <f>IF(ISBLANK('Informations clients'!AF34),0,
IF(ISBLANK('Informations clients'!Q34),0,IF(VLOOKUP('Informations clients'!AF34,Technique!$H$45:$I$48,2,FALSE)=1,0,INDEX(Technique!$B$45:$F$58,MATCH($AG$1,Technique!$B$45:$B$58,0),MATCH('Informations clients'!AF34,Technique!$B$45:$F$45,0)))))</f>
        <v>0</v>
      </c>
      <c r="AT34" s="120">
        <f>+IF(ISBLANK('Informations clients'!AF34),0,
IF(ISBLANK('Informations clients'!R34),0,IF(VLOOKUP('Informations clients'!AF34,Technique!$H$45:$I$48,2,FALSE)=1,0,INDEX(Technique!$B$62:$F$75,MATCH($AG$1,Technique!$B$62:$B$75,0),MATCH('Informations clients'!AF34,Technique!$B$62:$F$62,0)))))</f>
        <v>0</v>
      </c>
      <c r="AU34" s="120">
        <f>+IF(ISBLANK('Informations clients'!AF34),0,
IF(AND($AG$1=5,VLOOKUP('Informations clients'!AF34,Technique!$H$45:$I$48,2,FALSE)=4),1,0))</f>
        <v>0</v>
      </c>
      <c r="AV34" s="120">
        <f>+IF(ISBLANK('Informations clients'!V34),0,IF($AG$1=5,1,0))</f>
        <v>0</v>
      </c>
      <c r="AW34" s="121"/>
      <c r="AX34" s="122">
        <f>+IF(ISBLANK('Informations clients'!AG34),0,
IF($AG$1=5,1,0))</f>
        <v>0</v>
      </c>
    </row>
    <row r="35" spans="1:50" s="123" customFormat="1" ht="11.25">
      <c r="A35" s="113" t="str">
        <f>IF(ISBLANK('Informations clients'!A35),"",'Informations clients'!A35)</f>
        <v/>
      </c>
      <c r="B35" s="124" t="str">
        <f>IF(ISBLANK('Informations clients'!C35),"",'Informations clients'!C35)</f>
        <v/>
      </c>
      <c r="C35" s="124" t="str">
        <f>IF(ISBLANK('Informations clients'!E35),"",'Informations clients'!E35)</f>
        <v/>
      </c>
      <c r="D35" s="126" t="str">
        <f>IF(ISBLANK('Informations clients'!G35),"",'Informations clients'!G35)</f>
        <v/>
      </c>
      <c r="E35" s="114"/>
      <c r="F35" s="127"/>
      <c r="G35" s="128"/>
      <c r="H35" s="114"/>
      <c r="I35" s="127"/>
      <c r="J35" s="129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14"/>
      <c r="AA35" s="131"/>
      <c r="AB35" s="115"/>
      <c r="AC35" s="116"/>
      <c r="AD35" s="117">
        <f>+IF(ISBLANK('Informations clients'!I35),0,
IF($AG$1=MONTH('Informations clients'!K35),1,0))</f>
        <v>0</v>
      </c>
      <c r="AE35" s="118">
        <f>+IF(ISBLANK('Informations clients'!J35),0,
IF(MONTH('Informations clients'!K35)=$AG$1,1,0))</f>
        <v>0</v>
      </c>
      <c r="AF35" s="119"/>
      <c r="AG35" s="117">
        <f>+IF(ISBLANK('Informations clients'!N35),0,
INDEX(Technique!$B$11:$F$23,MATCH($AG$1,Technique!$B$11:$B$23,0),MATCH(VLOOKUP('Informations clients'!N35,Technique!$A$4:$B$6,2,FALSE),Technique!$B$11:$F$11,0)))</f>
        <v>0</v>
      </c>
      <c r="AH35" s="120">
        <f>+IF(ISBLANK('Informations clients'!P35),0,
IF(VLOOKUP('Informations clients'!P35,Technique!$A$79:$B$81,2,FALSE)=1,0,
IF(VLOOKUP('Informations clients'!P35,Technique!$A$79:$B$81,2,FALSE)=2,1,
IF($AG$1=1,1,0))))</f>
        <v>0</v>
      </c>
      <c r="AI35" s="120">
        <f>+IF(ISBLANK('Informations clients'!#REF!),0,
IF(MONTH('Informations clients'!S35)=$AG$1,1,0))</f>
        <v>0</v>
      </c>
      <c r="AJ35" s="120">
        <f>+IF(ISBLANK('Informations clients'!Q35),0,IF($AG$1=EDATE('Informations clients'!G35,3),1,0))</f>
        <v>0</v>
      </c>
      <c r="AK35" s="120">
        <f>+IF(ISBLANK('Informations clients'!Z35),0,
IF($AG$1=5,1,0))</f>
        <v>0</v>
      </c>
      <c r="AL35" s="120">
        <f>+IF(ISBLANK('Informations clients'!G35),0,IF($AG$1=3,1,0))</f>
        <v>0</v>
      </c>
      <c r="AM35" s="120">
        <f>+IF(ISBLANK('Informations clients'!G35),0,IF($AG$1=3,1,0))</f>
        <v>0</v>
      </c>
      <c r="AN35" s="120">
        <f>IF(ISBLANK('Informations clients'!U35),0,
IF($AG$1=12,1,0))</f>
        <v>0</v>
      </c>
      <c r="AO35" s="120">
        <f>IF(ISBLANK('Informations clients'!AA35),0,
IF($AG$1=6,1,0))</f>
        <v>0</v>
      </c>
      <c r="AP35" s="120">
        <f>IF(ISBLANK('Informations clients'!AA35),0,
IF($AG$1=12,1,0))</f>
        <v>0</v>
      </c>
      <c r="AQ35" s="120">
        <f>+IF(ISBLANK('Informations clients'!X35),0,IF($AG$1=2,1,0))</f>
        <v>0</v>
      </c>
      <c r="AR35" s="120">
        <f>IF(ISBLANK('Informations clients'!L35),0,
IF($AG$1=2,1,0))</f>
        <v>0</v>
      </c>
      <c r="AS35" s="120">
        <f>IF(ISBLANK('Informations clients'!AF35),0,
IF(ISBLANK('Informations clients'!Q35),0,IF(VLOOKUP('Informations clients'!AF35,Technique!$H$45:$I$48,2,FALSE)=1,0,INDEX(Technique!$B$45:$F$58,MATCH($AG$1,Technique!$B$45:$B$58,0),MATCH('Informations clients'!AF35,Technique!$B$45:$F$45,0)))))</f>
        <v>0</v>
      </c>
      <c r="AT35" s="120">
        <f>+IF(ISBLANK('Informations clients'!AF35),0,
IF(ISBLANK('Informations clients'!R35),0,IF(VLOOKUP('Informations clients'!AF35,Technique!$H$45:$I$48,2,FALSE)=1,0,INDEX(Technique!$B$62:$F$75,MATCH($AG$1,Technique!$B$62:$B$75,0),MATCH('Informations clients'!AF35,Technique!$B$62:$F$62,0)))))</f>
        <v>0</v>
      </c>
      <c r="AU35" s="120">
        <f>+IF(ISBLANK('Informations clients'!AF35),0,
IF(AND($AG$1=5,VLOOKUP('Informations clients'!AF35,Technique!$H$45:$I$48,2,FALSE)=4),1,0))</f>
        <v>0</v>
      </c>
      <c r="AV35" s="120">
        <f>+IF(ISBLANK('Informations clients'!V35),0,IF($AG$1=5,1,0))</f>
        <v>0</v>
      </c>
      <c r="AW35" s="121"/>
      <c r="AX35" s="122">
        <f>+IF(ISBLANK('Informations clients'!AG35),0,
IF($AG$1=5,1,0))</f>
        <v>0</v>
      </c>
    </row>
    <row r="36" spans="1:50" s="91" customFormat="1" ht="15.75" thickBot="1">
      <c r="A36" s="111" t="str">
        <f>IF(ISBLANK('Informations clients'!A36),"",'Informations clients'!A36)</f>
        <v/>
      </c>
      <c r="B36" s="125" t="str">
        <f>IF(ISBLANK('Informations clients'!C36),"",'Informations clients'!C36)</f>
        <v/>
      </c>
      <c r="C36" s="125" t="str">
        <f>IF(ISBLANK('Informations clients'!E36),"",'Informations clients'!E36)</f>
        <v/>
      </c>
      <c r="D36" s="98" t="str">
        <f>IF(ISBLANK('Informations clients'!G36),"",'Informations clients'!G36)</f>
        <v/>
      </c>
      <c r="E36" s="21"/>
      <c r="F36" s="112"/>
      <c r="G36" s="101"/>
      <c r="H36" s="21"/>
      <c r="I36" s="112"/>
      <c r="J36" s="99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21"/>
      <c r="AA36" s="102"/>
      <c r="AB36" s="97"/>
    </row>
  </sheetData>
  <mergeCells count="6">
    <mergeCell ref="AD4:AX4"/>
    <mergeCell ref="B1:D1"/>
    <mergeCell ref="A2:AA2"/>
    <mergeCell ref="A4:D4"/>
    <mergeCell ref="F4:G4"/>
    <mergeCell ref="I4:Y4"/>
  </mergeCells>
  <conditionalFormatting sqref="I7">
    <cfRule type="containsText" dxfId="893" priority="106" operator="containsText" text="NA">
      <formula>NOT(ISERROR(SEARCH("NA",I7)))</formula>
    </cfRule>
    <cfRule type="notContainsBlanks" dxfId="892" priority="154">
      <formula>LEN(TRIM(I7))&gt;0</formula>
    </cfRule>
    <cfRule type="expression" dxfId="891" priority="155">
      <formula>AND(ISBLANK(I7),AG7=1)</formula>
    </cfRule>
    <cfRule type="expression" dxfId="890" priority="157">
      <formula>AG7=0</formula>
    </cfRule>
  </conditionalFormatting>
  <conditionalFormatting sqref="K7">
    <cfRule type="containsText" dxfId="889" priority="104" operator="containsText" text="NA">
      <formula>NOT(ISERROR(SEARCH("NA",K7)))</formula>
    </cfRule>
    <cfRule type="notContainsBlanks" dxfId="888" priority="152">
      <formula>LEN(TRIM(K7))&gt;0</formula>
    </cfRule>
    <cfRule type="expression" dxfId="887" priority="153">
      <formula>AND(ISBLANK(K7),AI7=1)</formula>
    </cfRule>
    <cfRule type="expression" dxfId="886" priority="156">
      <formula>AI7=0</formula>
    </cfRule>
  </conditionalFormatting>
  <conditionalFormatting sqref="L7">
    <cfRule type="containsText" dxfId="885" priority="103" operator="containsText" text="NA">
      <formula>NOT(ISERROR(SEARCH("NA",L7)))</formula>
    </cfRule>
    <cfRule type="notContainsBlanks" dxfId="884" priority="150">
      <formula>LEN(TRIM(L7))&gt;0</formula>
    </cfRule>
    <cfRule type="expression" dxfId="883" priority="151">
      <formula>AND(ISBLANK(L7),AJ7=1)</formula>
    </cfRule>
    <cfRule type="expression" dxfId="882" priority="158">
      <formula>AJ7=0</formula>
    </cfRule>
  </conditionalFormatting>
  <conditionalFormatting sqref="M7">
    <cfRule type="containsText" dxfId="881" priority="102" operator="containsText" text="NA">
      <formula>NOT(ISERROR(SEARCH("NA",M7)))</formula>
    </cfRule>
    <cfRule type="notContainsBlanks" dxfId="880" priority="148">
      <formula>LEN(TRIM(M7))&gt;0</formula>
    </cfRule>
    <cfRule type="expression" dxfId="879" priority="149">
      <formula>AND(ISBLANK(M7),AK7=1)</formula>
    </cfRule>
    <cfRule type="expression" dxfId="878" priority="159">
      <formula>AK7=0</formula>
    </cfRule>
  </conditionalFormatting>
  <conditionalFormatting sqref="N7">
    <cfRule type="containsText" dxfId="877" priority="101" operator="containsText" text="NA">
      <formula>NOT(ISERROR(SEARCH("NA",N7)))</formula>
    </cfRule>
    <cfRule type="notContainsBlanks" dxfId="876" priority="145">
      <formula>LEN(TRIM(N7))&gt;0</formula>
    </cfRule>
    <cfRule type="expression" dxfId="875" priority="146">
      <formula>AND(ISBLANK(N7),AL7=1)</formula>
    </cfRule>
    <cfRule type="expression" dxfId="874" priority="147">
      <formula>AL7=0</formula>
    </cfRule>
  </conditionalFormatting>
  <conditionalFormatting sqref="O7">
    <cfRule type="containsText" dxfId="873" priority="100" operator="containsText" text="NA">
      <formula>NOT(ISERROR(SEARCH("NA",O7)))</formula>
    </cfRule>
    <cfRule type="notContainsBlanks" dxfId="872" priority="142">
      <formula>LEN(TRIM(O7))&gt;0</formula>
    </cfRule>
    <cfRule type="expression" dxfId="871" priority="143">
      <formula>AND(ISBLANK(O7),AM7=1)</formula>
    </cfRule>
    <cfRule type="expression" dxfId="870" priority="144">
      <formula>AM7=0</formula>
    </cfRule>
  </conditionalFormatting>
  <conditionalFormatting sqref="P7:R7">
    <cfRule type="notContainsBlanks" dxfId="869" priority="139">
      <formula>LEN(TRIM(P7))&gt;0</formula>
    </cfRule>
    <cfRule type="expression" dxfId="868" priority="140">
      <formula>AND(ISBLANK(P7),AN7=1)</formula>
    </cfRule>
    <cfRule type="expression" dxfId="867" priority="141">
      <formula>AN7=0</formula>
    </cfRule>
  </conditionalFormatting>
  <conditionalFormatting sqref="S7">
    <cfRule type="containsText" dxfId="866" priority="96" operator="containsText" text="NA">
      <formula>NOT(ISERROR(SEARCH("NA",S7)))</formula>
    </cfRule>
    <cfRule type="notContainsBlanks" dxfId="865" priority="136">
      <formula>LEN(TRIM(S7))&gt;0</formula>
    </cfRule>
    <cfRule type="expression" dxfId="864" priority="137">
      <formula>AND(ISBLANK(S7),AQ7=1)</formula>
    </cfRule>
    <cfRule type="expression" dxfId="863" priority="138">
      <formula>AQ7=0</formula>
    </cfRule>
  </conditionalFormatting>
  <conditionalFormatting sqref="T7">
    <cfRule type="containsText" dxfId="862" priority="95" operator="containsText" text="NA">
      <formula>NOT(ISERROR(SEARCH("NA",T7)))</formula>
    </cfRule>
    <cfRule type="notContainsBlanks" dxfId="861" priority="133">
      <formula>LEN(TRIM(T7))&gt;0</formula>
    </cfRule>
    <cfRule type="expression" dxfId="860" priority="134">
      <formula>AND(ISBLANK(T7),AR7=1)</formula>
    </cfRule>
    <cfRule type="expression" dxfId="859" priority="135">
      <formula>AR7=0</formula>
    </cfRule>
  </conditionalFormatting>
  <conditionalFormatting sqref="Y7">
    <cfRule type="containsText" dxfId="858" priority="91" operator="containsText" text="NA">
      <formula>NOT(ISERROR(SEARCH("NA",Y7)))</formula>
    </cfRule>
    <cfRule type="notContainsBlanks" dxfId="857" priority="130">
      <formula>LEN(TRIM(Y7))&gt;0</formula>
    </cfRule>
    <cfRule type="expression" dxfId="856" priority="131">
      <formula>AND(ISBLANK(Y7),AV7=1)</formula>
    </cfRule>
    <cfRule type="expression" dxfId="855" priority="132">
      <formula>AV7=0</formula>
    </cfRule>
  </conditionalFormatting>
  <conditionalFormatting sqref="U7">
    <cfRule type="containsText" dxfId="854" priority="94" operator="containsText" text="NA">
      <formula>NOT(ISERROR(SEARCH("NA",U7)))</formula>
    </cfRule>
    <cfRule type="notContainsBlanks" dxfId="853" priority="124">
      <formula>LEN(TRIM(U7))&gt;0</formula>
    </cfRule>
    <cfRule type="expression" dxfId="852" priority="125">
      <formula>AND(ISBLANK(U7),AS7=1)</formula>
    </cfRule>
    <cfRule type="expression" dxfId="851" priority="126">
      <formula>AS7=0</formula>
    </cfRule>
  </conditionalFormatting>
  <conditionalFormatting sqref="V7:W7">
    <cfRule type="containsText" dxfId="850" priority="93" operator="containsText" text="NA">
      <formula>NOT(ISERROR(SEARCH("NA",V7)))</formula>
    </cfRule>
    <cfRule type="notContainsBlanks" dxfId="849" priority="121">
      <formula>LEN(TRIM(V7))&gt;0</formula>
    </cfRule>
    <cfRule type="expression" dxfId="848" priority="122">
      <formula>AND(ISBLANK(V7),AT7=1)</formula>
    </cfRule>
    <cfRule type="expression" dxfId="847" priority="123">
      <formula>AT7=0</formula>
    </cfRule>
  </conditionalFormatting>
  <conditionalFormatting sqref="X7">
    <cfRule type="containsText" dxfId="846" priority="92" operator="containsText" text="NA">
      <formula>NOT(ISERROR(SEARCH("NA",X7)))</formula>
    </cfRule>
    <cfRule type="notContainsBlanks" dxfId="845" priority="118">
      <formula>LEN(TRIM(X7))&gt;0</formula>
    </cfRule>
    <cfRule type="expression" dxfId="844" priority="119">
      <formula>AND(ISBLANK(X7),AU7=1)</formula>
    </cfRule>
    <cfRule type="expression" dxfId="843" priority="120">
      <formula>AU7=0</formula>
    </cfRule>
  </conditionalFormatting>
  <conditionalFormatting sqref="AA7">
    <cfRule type="containsText" dxfId="842" priority="89" operator="containsText" text="NA">
      <formula>NOT(ISERROR(SEARCH("NA",AA7)))</formula>
    </cfRule>
    <cfRule type="notContainsBlanks" dxfId="841" priority="115">
      <formula>LEN(TRIM(AA7))&gt;0</formula>
    </cfRule>
    <cfRule type="expression" dxfId="840" priority="116">
      <formula>AND(ISBLANK(AA7),AX7=1)</formula>
    </cfRule>
    <cfRule type="expression" dxfId="839" priority="117">
      <formula>AX7=0</formula>
    </cfRule>
  </conditionalFormatting>
  <conditionalFormatting sqref="G7">
    <cfRule type="containsText" dxfId="838" priority="87" operator="containsText" text="NA">
      <formula>NOT(ISERROR(SEARCH("NA",G7)))</formula>
    </cfRule>
    <cfRule type="notContainsBlanks" dxfId="837" priority="112">
      <formula>LEN(TRIM(G7))&gt;0</formula>
    </cfRule>
    <cfRule type="expression" dxfId="836" priority="113">
      <formula>AND(ISBLANK(G7),AE7=1)</formula>
    </cfRule>
    <cfRule type="expression" dxfId="835" priority="114">
      <formula>AE7=0</formula>
    </cfRule>
  </conditionalFormatting>
  <conditionalFormatting sqref="F7">
    <cfRule type="containsText" dxfId="834" priority="88" operator="containsText" text="NA">
      <formula>NOT(ISERROR(SEARCH("NA",F7)))</formula>
    </cfRule>
    <cfRule type="expression" dxfId="833" priority="110">
      <formula>AND(ISBLANK(F7),AD7=1)</formula>
    </cfRule>
    <cfRule type="expression" dxfId="832" priority="111">
      <formula>AD7=0</formula>
    </cfRule>
    <cfRule type="notContainsBlanks" dxfId="831" priority="160">
      <formula>LEN(TRIM(F7))&gt;0</formula>
    </cfRule>
  </conditionalFormatting>
  <conditionalFormatting sqref="J7">
    <cfRule type="containsText" dxfId="830" priority="105" operator="containsText" text="NA">
      <formula>NOT(ISERROR(SEARCH("NA",J7)))</formula>
    </cfRule>
    <cfRule type="notContainsBlanks" dxfId="829" priority="107">
      <formula>LEN(TRIM(J7))&gt;0</formula>
    </cfRule>
    <cfRule type="expression" dxfId="828" priority="108">
      <formula>AND(ISBLANK(J7),AH7=1)</formula>
    </cfRule>
    <cfRule type="expression" dxfId="827" priority="109">
      <formula>AH7=0</formula>
    </cfRule>
  </conditionalFormatting>
  <conditionalFormatting sqref="P7:R35">
    <cfRule type="containsText" dxfId="826" priority="99" operator="containsText" text="NA">
      <formula>NOT(ISERROR(SEARCH("NA",P7)))</formula>
    </cfRule>
  </conditionalFormatting>
  <conditionalFormatting sqref="I8:I35">
    <cfRule type="containsText" dxfId="825" priority="32" operator="containsText" text="NA">
      <formula>NOT(ISERROR(SEARCH("NA",I8)))</formula>
    </cfRule>
    <cfRule type="notContainsBlanks" dxfId="824" priority="80">
      <formula>LEN(TRIM(I8))&gt;0</formula>
    </cfRule>
    <cfRule type="expression" dxfId="823" priority="81">
      <formula>AND(ISBLANK(I8),AG8=1)</formula>
    </cfRule>
    <cfRule type="expression" dxfId="822" priority="83">
      <formula>AG8=0</formula>
    </cfRule>
  </conditionalFormatting>
  <conditionalFormatting sqref="K8:K35">
    <cfRule type="containsText" dxfId="821" priority="30" operator="containsText" text="NA">
      <formula>NOT(ISERROR(SEARCH("NA",K8)))</formula>
    </cfRule>
    <cfRule type="notContainsBlanks" dxfId="820" priority="78">
      <formula>LEN(TRIM(K8))&gt;0</formula>
    </cfRule>
    <cfRule type="expression" dxfId="819" priority="79">
      <formula>AND(ISBLANK(K8),AI8=1)</formula>
    </cfRule>
    <cfRule type="expression" dxfId="818" priority="82">
      <formula>AI8=0</formula>
    </cfRule>
  </conditionalFormatting>
  <conditionalFormatting sqref="L8:L35">
    <cfRule type="containsText" dxfId="817" priority="29" operator="containsText" text="NA">
      <formula>NOT(ISERROR(SEARCH("NA",L8)))</formula>
    </cfRule>
    <cfRule type="notContainsBlanks" dxfId="816" priority="76">
      <formula>LEN(TRIM(L8))&gt;0</formula>
    </cfRule>
    <cfRule type="expression" dxfId="815" priority="77">
      <formula>AND(ISBLANK(L8),AJ8=1)</formula>
    </cfRule>
    <cfRule type="expression" dxfId="814" priority="84">
      <formula>AJ8=0</formula>
    </cfRule>
  </conditionalFormatting>
  <conditionalFormatting sqref="M8:M35">
    <cfRule type="containsText" dxfId="813" priority="28" operator="containsText" text="NA">
      <formula>NOT(ISERROR(SEARCH("NA",M8)))</formula>
    </cfRule>
    <cfRule type="notContainsBlanks" dxfId="812" priority="74">
      <formula>LEN(TRIM(M8))&gt;0</formula>
    </cfRule>
    <cfRule type="expression" dxfId="811" priority="75">
      <formula>AND(ISBLANK(M8),AK8=1)</formula>
    </cfRule>
    <cfRule type="expression" dxfId="810" priority="85">
      <formula>AK8=0</formula>
    </cfRule>
  </conditionalFormatting>
  <conditionalFormatting sqref="N8:N35">
    <cfRule type="containsText" dxfId="809" priority="27" operator="containsText" text="NA">
      <formula>NOT(ISERROR(SEARCH("NA",N8)))</formula>
    </cfRule>
    <cfRule type="notContainsBlanks" dxfId="808" priority="71">
      <formula>LEN(TRIM(N8))&gt;0</formula>
    </cfRule>
    <cfRule type="expression" dxfId="807" priority="72">
      <formula>AND(ISBLANK(N8),AL8=1)</formula>
    </cfRule>
    <cfRule type="expression" dxfId="806" priority="73">
      <formula>AL8=0</formula>
    </cfRule>
  </conditionalFormatting>
  <conditionalFormatting sqref="O8:O35">
    <cfRule type="containsText" dxfId="805" priority="26" operator="containsText" text="NA">
      <formula>NOT(ISERROR(SEARCH("NA",O8)))</formula>
    </cfRule>
    <cfRule type="notContainsBlanks" dxfId="804" priority="68">
      <formula>LEN(TRIM(O8))&gt;0</formula>
    </cfRule>
    <cfRule type="expression" dxfId="803" priority="69">
      <formula>AND(ISBLANK(O8),AM8=1)</formula>
    </cfRule>
    <cfRule type="expression" dxfId="802" priority="70">
      <formula>AM8=0</formula>
    </cfRule>
  </conditionalFormatting>
  <conditionalFormatting sqref="P8:R35">
    <cfRule type="notContainsBlanks" dxfId="801" priority="65">
      <formula>LEN(TRIM(P8))&gt;0</formula>
    </cfRule>
    <cfRule type="expression" dxfId="800" priority="66">
      <formula>AND(ISBLANK(P8),AN8=1)</formula>
    </cfRule>
    <cfRule type="expression" dxfId="799" priority="67">
      <formula>AN8=0</formula>
    </cfRule>
  </conditionalFormatting>
  <conditionalFormatting sqref="S8:S35">
    <cfRule type="containsText" dxfId="798" priority="22" operator="containsText" text="NA">
      <formula>NOT(ISERROR(SEARCH("NA",S8)))</formula>
    </cfRule>
    <cfRule type="notContainsBlanks" dxfId="797" priority="62">
      <formula>LEN(TRIM(S8))&gt;0</formula>
    </cfRule>
    <cfRule type="expression" dxfId="796" priority="63">
      <formula>AND(ISBLANK(S8),AQ8=1)</formula>
    </cfRule>
    <cfRule type="expression" dxfId="795" priority="64">
      <formula>AQ8=0</formula>
    </cfRule>
  </conditionalFormatting>
  <conditionalFormatting sqref="T8:T35">
    <cfRule type="containsText" dxfId="794" priority="21" operator="containsText" text="NA">
      <formula>NOT(ISERROR(SEARCH("NA",T8)))</formula>
    </cfRule>
    <cfRule type="notContainsBlanks" dxfId="793" priority="59">
      <formula>LEN(TRIM(T8))&gt;0</formula>
    </cfRule>
    <cfRule type="expression" dxfId="792" priority="60">
      <formula>AND(ISBLANK(T8),AR8=1)</formula>
    </cfRule>
    <cfRule type="expression" dxfId="791" priority="61">
      <formula>AR8=0</formula>
    </cfRule>
  </conditionalFormatting>
  <conditionalFormatting sqref="Y8:Y35">
    <cfRule type="containsText" dxfId="790" priority="17" operator="containsText" text="NA">
      <formula>NOT(ISERROR(SEARCH("NA",Y8)))</formula>
    </cfRule>
    <cfRule type="notContainsBlanks" dxfId="789" priority="56">
      <formula>LEN(TRIM(Y8))&gt;0</formula>
    </cfRule>
    <cfRule type="expression" dxfId="788" priority="57">
      <formula>AND(ISBLANK(Y8),AV8=1)</formula>
    </cfRule>
    <cfRule type="expression" dxfId="787" priority="58">
      <formula>AV8=0</formula>
    </cfRule>
  </conditionalFormatting>
  <conditionalFormatting sqref="U8:U35">
    <cfRule type="containsText" dxfId="786" priority="20" operator="containsText" text="NA">
      <formula>NOT(ISERROR(SEARCH("NA",U8)))</formula>
    </cfRule>
    <cfRule type="notContainsBlanks" dxfId="785" priority="50">
      <formula>LEN(TRIM(U8))&gt;0</formula>
    </cfRule>
    <cfRule type="expression" dxfId="784" priority="51">
      <formula>AND(ISBLANK(U8),AS8=1)</formula>
    </cfRule>
    <cfRule type="expression" dxfId="783" priority="52">
      <formula>AS8=0</formula>
    </cfRule>
  </conditionalFormatting>
  <conditionalFormatting sqref="V8:W35">
    <cfRule type="containsText" dxfId="782" priority="19" operator="containsText" text="NA">
      <formula>NOT(ISERROR(SEARCH("NA",V8)))</formula>
    </cfRule>
    <cfRule type="notContainsBlanks" dxfId="781" priority="47">
      <formula>LEN(TRIM(V8))&gt;0</formula>
    </cfRule>
    <cfRule type="expression" dxfId="780" priority="48">
      <formula>AND(ISBLANK(V8),AT8=1)</formula>
    </cfRule>
    <cfRule type="expression" dxfId="779" priority="49">
      <formula>AT8=0</formula>
    </cfRule>
  </conditionalFormatting>
  <conditionalFormatting sqref="X8:X35">
    <cfRule type="containsText" dxfId="778" priority="18" operator="containsText" text="NA">
      <formula>NOT(ISERROR(SEARCH("NA",X8)))</formula>
    </cfRule>
    <cfRule type="notContainsBlanks" dxfId="777" priority="44">
      <formula>LEN(TRIM(X8))&gt;0</formula>
    </cfRule>
    <cfRule type="expression" dxfId="776" priority="45">
      <formula>AND(ISBLANK(X8),AU8=1)</formula>
    </cfRule>
    <cfRule type="expression" dxfId="775" priority="46">
      <formula>AU8=0</formula>
    </cfRule>
  </conditionalFormatting>
  <conditionalFormatting sqref="AA8:AA35">
    <cfRule type="containsText" dxfId="774" priority="15" operator="containsText" text="NA">
      <formula>NOT(ISERROR(SEARCH("NA",AA8)))</formula>
    </cfRule>
    <cfRule type="notContainsBlanks" dxfId="773" priority="41">
      <formula>LEN(TRIM(AA8))&gt;0</formula>
    </cfRule>
    <cfRule type="expression" dxfId="772" priority="42">
      <formula>AND(ISBLANK(AA8),AX8=1)</formula>
    </cfRule>
    <cfRule type="expression" dxfId="771" priority="43">
      <formula>AX8=0</formula>
    </cfRule>
  </conditionalFormatting>
  <conditionalFormatting sqref="G8:G35">
    <cfRule type="containsText" dxfId="770" priority="13" operator="containsText" text="NA">
      <formula>NOT(ISERROR(SEARCH("NA",G8)))</formula>
    </cfRule>
    <cfRule type="notContainsBlanks" dxfId="769" priority="38">
      <formula>LEN(TRIM(G8))&gt;0</formula>
    </cfRule>
    <cfRule type="expression" dxfId="768" priority="39">
      <formula>AND(ISBLANK(G8),AE8=1)</formula>
    </cfRule>
    <cfRule type="expression" dxfId="767" priority="40">
      <formula>AE8=0</formula>
    </cfRule>
  </conditionalFormatting>
  <conditionalFormatting sqref="F8:F35">
    <cfRule type="containsText" dxfId="766" priority="14" operator="containsText" text="NA">
      <formula>NOT(ISERROR(SEARCH("NA",F8)))</formula>
    </cfRule>
    <cfRule type="expression" dxfId="765" priority="36">
      <formula>AND(ISBLANK(F8),AD8=1)</formula>
    </cfRule>
    <cfRule type="expression" dxfId="764" priority="37">
      <formula>AD8=0</formula>
    </cfRule>
    <cfRule type="notContainsBlanks" dxfId="763" priority="86">
      <formula>LEN(TRIM(F8))&gt;0</formula>
    </cfRule>
  </conditionalFormatting>
  <conditionalFormatting sqref="J8:J35">
    <cfRule type="containsText" dxfId="762" priority="31" operator="containsText" text="NA">
      <formula>NOT(ISERROR(SEARCH("NA",J8)))</formula>
    </cfRule>
    <cfRule type="notContainsBlanks" dxfId="761" priority="33">
      <formula>LEN(TRIM(J8))&gt;0</formula>
    </cfRule>
    <cfRule type="expression" dxfId="760" priority="34">
      <formula>AND(ISBLANK(J8),AH8=1)</formula>
    </cfRule>
    <cfRule type="expression" dxfId="759" priority="35">
      <formula>AH8=0</formula>
    </cfRule>
  </conditionalFormatting>
  <conditionalFormatting sqref="W7:W35">
    <cfRule type="containsText" dxfId="758" priority="9" operator="containsText" text="NA">
      <formula>NOT(ISERROR(SEARCH("NA",W7)))</formula>
    </cfRule>
    <cfRule type="notContainsBlanks" dxfId="757" priority="10">
      <formula>LEN(TRIM(W7))&gt;0</formula>
    </cfRule>
    <cfRule type="expression" dxfId="756" priority="11">
      <formula>AND(ISBLANK(W7),#REF!=1)</formula>
    </cfRule>
    <cfRule type="expression" dxfId="755" priority="12">
      <formula>#REF!=0</formula>
    </cfRule>
  </conditionalFormatting>
  <conditionalFormatting sqref="W7">
    <cfRule type="containsText" dxfId="754" priority="5" operator="containsText" text="NA">
      <formula>NOT(ISERROR(SEARCH("NA",W7)))</formula>
    </cfRule>
    <cfRule type="notContainsBlanks" dxfId="753" priority="6">
      <formula>LEN(TRIM(W7))&gt;0</formula>
    </cfRule>
    <cfRule type="expression" dxfId="752" priority="7">
      <formula>AND(ISBLANK(W7),AU7=1)</formula>
    </cfRule>
    <cfRule type="expression" dxfId="751" priority="8">
      <formula>AU7=0</formula>
    </cfRule>
  </conditionalFormatting>
  <conditionalFormatting sqref="W8:W35">
    <cfRule type="containsText" dxfId="750" priority="1" operator="containsText" text="NA">
      <formula>NOT(ISERROR(SEARCH("NA",W8)))</formula>
    </cfRule>
    <cfRule type="notContainsBlanks" dxfId="749" priority="2">
      <formula>LEN(TRIM(W8))&gt;0</formula>
    </cfRule>
    <cfRule type="expression" dxfId="748" priority="3">
      <formula>AND(ISBLANK(W8),AU8=1)</formula>
    </cfRule>
    <cfRule type="expression" dxfId="747" priority="4">
      <formula>AU8=0</formula>
    </cfRule>
  </conditionalFormatting>
  <dataValidations count="5">
    <dataValidation type="custom" allowBlank="1" showInputMessage="1" showErrorMessage="1" error="Vous n'avez rien à produire.&#10;Cliquez sur &quot;Annuler&quot;" sqref="W7:W35 K7:V36 J7:J35 I7:I36 F7:G36">
      <formula1>AD7=1</formula1>
    </dataValidation>
    <dataValidation type="custom" allowBlank="1" showInputMessage="1" showErrorMessage="1" error="Vous n'avez rien à produire.&#10;Cliquez sur &quot;Annuler&quot;" sqref="X7:Y36 AA7:AA36">
      <formula1>AU7=1</formula1>
    </dataValidation>
    <dataValidation allowBlank="1" showInputMessage="1" showErrorMessage="1" prompt="ATTENTION ! &#10;Ne jamais supprimer le contenu de cette cellule" sqref="AG1:AH1"/>
    <dataValidation type="list" allowBlank="1" showInputMessage="1" showErrorMessage="1" sqref="AB7:AB36 AF7:AF35 Z7:Z36">
      <formula1>oui_non</formula1>
    </dataValidation>
    <dataValidation type="custom" allowBlank="1" showInputMessage="1" showErrorMessage="1" error="Vous n'avez rien à produire.&#10;Cliquez sur &quot;Annuler&quot;" sqref="W36">
      <formula1>#REF!=1</formula1>
    </dataValidation>
  </dataValidations>
  <printOptions horizontalCentered="1"/>
  <pageMargins left="0.15748031496062992" right="0.15748031496062992" top="0.86614173228346458" bottom="0.43307086614173229" header="0.15748031496062992" footer="0.15748031496062992"/>
  <pageSetup paperSize="8" fitToHeight="0" orientation="landscape" r:id="rId1"/>
  <headerFooter>
    <oddHeader>&amp;C&amp;"-,Gras"&amp;9&amp;K000000&amp;F
- &amp;A -</oddHeader>
    <oddFooter>&amp;C&amp;"+,Normal"&amp;9- &amp;P / &amp;N -&amp;R&amp;9&amp;D
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5"/>
    <pageSetUpPr fitToPage="1"/>
  </sheetPr>
  <dimension ref="A1:AX36"/>
  <sheetViews>
    <sheetView showGridLines="0" zoomScale="90" zoomScaleNormal="90" workbookViewId="0">
      <selection activeCell="N14" sqref="N14"/>
    </sheetView>
  </sheetViews>
  <sheetFormatPr baseColWidth="10" defaultColWidth="15" defaultRowHeight="15"/>
  <cols>
    <col min="1" max="1" width="26.42578125" customWidth="1"/>
    <col min="2" max="3" width="8.7109375" style="6" customWidth="1"/>
    <col min="4" max="4" width="8.7109375" style="22" customWidth="1"/>
    <col min="5" max="5" width="1.7109375" customWidth="1"/>
    <col min="6" max="7" width="6.7109375" customWidth="1"/>
    <col min="8" max="8" width="1.7109375" customWidth="1"/>
    <col min="9" max="12" width="6.7109375" customWidth="1"/>
    <col min="13" max="13" width="10.7109375" customWidth="1"/>
    <col min="14" max="14" width="12.140625" customWidth="1"/>
    <col min="15" max="18" width="6.7109375" customWidth="1"/>
    <col min="19" max="20" width="5.7109375" customWidth="1"/>
    <col min="21" max="24" width="6.7109375" customWidth="1"/>
    <col min="25" max="25" width="14.42578125" customWidth="1"/>
    <col min="26" max="26" width="1.7109375" customWidth="1"/>
    <col min="27" max="27" width="6.7109375" customWidth="1"/>
    <col min="28" max="28" width="1.7109375" customWidth="1"/>
    <col min="29" max="29" width="1.7109375" style="28" customWidth="1"/>
    <col min="30" max="31" width="6.7109375" hidden="1" customWidth="1"/>
    <col min="32" max="32" width="1.7109375" hidden="1" customWidth="1"/>
    <col min="33" max="36" width="6.7109375" hidden="1" customWidth="1"/>
    <col min="37" max="37" width="7.85546875" hidden="1" customWidth="1"/>
    <col min="38" max="38" width="7" hidden="1" customWidth="1"/>
    <col min="39" max="47" width="6.7109375" hidden="1" customWidth="1"/>
    <col min="48" max="48" width="8.140625" hidden="1" customWidth="1"/>
    <col min="49" max="49" width="1.7109375" hidden="1" customWidth="1"/>
    <col min="50" max="50" width="6.7109375" hidden="1" customWidth="1"/>
  </cols>
  <sheetData>
    <row r="1" spans="1:50">
      <c r="A1" s="138" t="s">
        <v>81</v>
      </c>
      <c r="B1" s="191" t="str">
        <f>+Paramètres!B7</f>
        <v>Cabinet CROCRCC</v>
      </c>
      <c r="C1" s="191"/>
      <c r="D1" s="191"/>
      <c r="AD1" s="35" t="s">
        <v>26</v>
      </c>
      <c r="AE1" s="36" t="s">
        <v>40</v>
      </c>
      <c r="AG1" s="37">
        <v>8</v>
      </c>
      <c r="AH1" s="37"/>
    </row>
    <row r="2" spans="1:50" ht="26.25">
      <c r="A2" s="190" t="str">
        <f>"Échéances clients du mois de août "&amp;Paramètres!B9</f>
        <v>Échéances clients du mois de août 2015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90"/>
    </row>
    <row r="3" spans="1:50" ht="15.75" thickBot="1"/>
    <row r="4" spans="1:50" s="34" customFormat="1" ht="70.5" customHeight="1">
      <c r="A4" s="192" t="s">
        <v>24</v>
      </c>
      <c r="B4" s="193"/>
      <c r="C4" s="193"/>
      <c r="D4" s="194"/>
      <c r="E4" s="32"/>
      <c r="F4" s="192" t="s">
        <v>46</v>
      </c>
      <c r="G4" s="194"/>
      <c r="H4" s="32"/>
      <c r="I4" s="192" t="s">
        <v>47</v>
      </c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32"/>
      <c r="AA4" s="87" t="s">
        <v>2</v>
      </c>
      <c r="AB4" s="32"/>
      <c r="AC4" s="33"/>
      <c r="AD4" s="195" t="s">
        <v>32</v>
      </c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7"/>
    </row>
    <row r="5" spans="1:50" ht="38.25" customHeight="1">
      <c r="A5" s="93" t="s">
        <v>3</v>
      </c>
      <c r="B5" s="94" t="s">
        <v>7</v>
      </c>
      <c r="C5" s="94" t="s">
        <v>5</v>
      </c>
      <c r="D5" s="95" t="s">
        <v>8</v>
      </c>
      <c r="E5" s="20"/>
      <c r="F5" s="93" t="s">
        <v>25</v>
      </c>
      <c r="G5" s="96" t="s">
        <v>29</v>
      </c>
      <c r="H5" s="20"/>
      <c r="I5" s="93" t="str">
        <f>JANVIER!I5</f>
        <v>TVA</v>
      </c>
      <c r="J5" s="93" t="str">
        <f>JANVIER!J5</f>
        <v>IR</v>
      </c>
      <c r="K5" s="93" t="str">
        <f>JANVIER!K5</f>
        <v>TVA / FRS ETRANGERS</v>
      </c>
      <c r="L5" s="93" t="str">
        <f>JANVIER!L5</f>
        <v>Contribution sociale de solidarité sur les revenus</v>
      </c>
      <c r="M5" s="93" t="str">
        <f>JANVIER!M5</f>
        <v>Acomptes IS</v>
      </c>
      <c r="N5" s="93" t="str">
        <f>JANVIER!N5</f>
        <v>IS</v>
      </c>
      <c r="O5" s="93" t="str">
        <f>JANVIER!O5</f>
        <v>Liasse Fiscale</v>
      </c>
      <c r="P5" s="93" t="str">
        <f>JANVIER!P5</f>
        <v>TAXE PROF</v>
      </c>
      <c r="Q5" s="93" t="str">
        <f>JANVIER!Q5</f>
        <v>Taxes locales (TE + TSC)</v>
      </c>
      <c r="R5" s="93" t="str">
        <f>JANVIER!R5</f>
        <v>Déclaration annuelle Base T.Prof</v>
      </c>
      <c r="S5" s="93" t="str">
        <f>JANVIER!S5</f>
        <v>Etat 9421</v>
      </c>
      <c r="T5" s="93" t="str">
        <f>JANVIER!T5</f>
        <v>Déclaration annuelle 
RAS sur fournisseurs étrangers</v>
      </c>
      <c r="U5" s="93" t="str">
        <f>JANVIER!U5</f>
        <v>Déclaration Honoraires</v>
      </c>
      <c r="V5" s="93" t="str">
        <f>JANVIER!V5</f>
        <v>Timbres fiscaux</v>
      </c>
      <c r="W5" s="93" t="s">
        <v>118</v>
      </c>
      <c r="X5" s="93" t="str">
        <f>JANVIER!X5</f>
        <v>Déclaration annuelle 
de protata des deductions - TVA</v>
      </c>
      <c r="Y5" s="93" t="str">
        <f>JANVIER!Y5</f>
        <v>Vignette</v>
      </c>
      <c r="Z5" s="20"/>
      <c r="AA5" s="93" t="str">
        <f>JANVIER!AA5</f>
        <v>Office du change</v>
      </c>
      <c r="AB5" s="84"/>
      <c r="AD5" s="85" t="s">
        <v>25</v>
      </c>
      <c r="AE5" s="86" t="s">
        <v>29</v>
      </c>
      <c r="AF5" s="88"/>
      <c r="AG5" s="93" t="str">
        <f t="shared" ref="AG5:AT5" si="0">I5</f>
        <v>TVA</v>
      </c>
      <c r="AH5" s="93" t="str">
        <f t="shared" si="0"/>
        <v>IR</v>
      </c>
      <c r="AI5" s="93" t="str">
        <f t="shared" si="0"/>
        <v>TVA / FRS ETRANGERS</v>
      </c>
      <c r="AJ5" s="93" t="str">
        <f t="shared" si="0"/>
        <v>Contribution sociale de solidarité sur les revenus</v>
      </c>
      <c r="AK5" s="93" t="str">
        <f t="shared" si="0"/>
        <v>Acomptes IS</v>
      </c>
      <c r="AL5" s="93" t="str">
        <f t="shared" si="0"/>
        <v>IS</v>
      </c>
      <c r="AM5" s="93" t="str">
        <f t="shared" si="0"/>
        <v>Liasse Fiscale</v>
      </c>
      <c r="AN5" s="93" t="str">
        <f t="shared" si="0"/>
        <v>TAXE PROF</v>
      </c>
      <c r="AO5" s="93" t="str">
        <f t="shared" si="0"/>
        <v>Taxes locales (TE + TSC)</v>
      </c>
      <c r="AP5" s="93" t="str">
        <f t="shared" si="0"/>
        <v>Déclaration annuelle Base T.Prof</v>
      </c>
      <c r="AQ5" s="93" t="str">
        <f t="shared" si="0"/>
        <v>Etat 9421</v>
      </c>
      <c r="AR5" s="93" t="str">
        <f t="shared" si="0"/>
        <v>Déclaration annuelle 
RAS sur fournisseurs étrangers</v>
      </c>
      <c r="AS5" s="93" t="str">
        <f t="shared" si="0"/>
        <v>Déclaration Honoraires</v>
      </c>
      <c r="AT5" s="93" t="str">
        <f t="shared" si="0"/>
        <v>Timbres fiscaux</v>
      </c>
      <c r="AU5" s="93" t="str">
        <f>X5</f>
        <v>Déclaration annuelle 
de protata des deductions - TVA</v>
      </c>
      <c r="AV5" s="93" t="str">
        <f>Y5</f>
        <v>Vignette</v>
      </c>
      <c r="AW5" s="20"/>
      <c r="AX5" s="93" t="str">
        <f t="shared" ref="AX5" si="1">AA5</f>
        <v>Office du change</v>
      </c>
    </row>
    <row r="6" spans="1:50" s="91" customFormat="1">
      <c r="A6" s="103"/>
      <c r="B6" s="104"/>
      <c r="C6" s="104"/>
      <c r="D6" s="105"/>
      <c r="E6" s="20"/>
      <c r="F6" s="103"/>
      <c r="G6" s="106"/>
      <c r="H6" s="20"/>
      <c r="I6" s="103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20"/>
      <c r="AA6" s="107"/>
      <c r="AB6" s="84"/>
      <c r="AD6" s="108"/>
      <c r="AE6" s="109"/>
      <c r="AF6" s="88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92"/>
      <c r="AX6" s="110"/>
    </row>
    <row r="7" spans="1:50" s="123" customFormat="1">
      <c r="A7" s="113" t="str">
        <f>IF(ISBLANK('Informations clients'!A7),"",'Informations clients'!A7)</f>
        <v>CLT/7</v>
      </c>
      <c r="B7" s="124" t="str">
        <f>IF(ISBLANK('Informations clients'!C7),"",'Informations clients'!C7)</f>
        <v/>
      </c>
      <c r="C7" s="124" t="str">
        <f>IF(ISBLANK('Informations clients'!E7),"",'Informations clients'!E7)</f>
        <v>Consultant 3</v>
      </c>
      <c r="D7" s="126">
        <f>IF(ISBLANK('Informations clients'!G7),"",'Informations clients'!G7)</f>
        <v>42277</v>
      </c>
      <c r="E7" s="114"/>
      <c r="F7" s="127"/>
      <c r="G7" s="128"/>
      <c r="H7" s="114"/>
      <c r="I7" s="127"/>
      <c r="J7" s="129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14"/>
      <c r="AA7" s="131"/>
      <c r="AB7" s="115"/>
      <c r="AC7" s="116"/>
      <c r="AD7" s="117">
        <f>+IF(ISBLANK('Informations clients'!I7),0,
IF($AG$1=MONTH('Informations clients'!K7),1,0))</f>
        <v>0</v>
      </c>
      <c r="AE7" s="118">
        <f>+IF(ISBLANK('Informations clients'!J7),0,
IF(MONTH('Informations clients'!K7)=$AG$1,1,0))</f>
        <v>0</v>
      </c>
      <c r="AF7" s="119"/>
      <c r="AG7">
        <f>+IF(ISBLANK('Informations clients'!$N7),0,IF('Informations clients'!$N7="Réel mensuel",1,IF('Informations clients'!$N7="Réel trimestriel",IF(AND($AG$1=3,$AG$1=6,$AG$1=9,$AG$1=12),1,0),0)))</f>
        <v>1</v>
      </c>
      <c r="AH7" s="120">
        <f>+IF(ISBLANK('Informations clients'!O7),0,
IF(VLOOKUP('Informations clients'!O7,Technique!$A$79:$B$81,2,FALSE)=1,0,
IF(VLOOKUP('Informations clients'!O7,Technique!$A$79:$B$81,2,FALSE)=2,1,
IF($AG$1=1,1,0))))</f>
        <v>0</v>
      </c>
      <c r="AI7" s="120">
        <f>+IF(ISBLANK('Informations clients'!P7),0,
IF(MONTH('Informations clients'!T7)=$AG$1,1,0))</f>
        <v>0</v>
      </c>
      <c r="AJ7" s="120">
        <f>+IF(ISBLANK('Informations clients'!Q7),0,IF($AG$1=EDATE('Informations clients'!G7,3),1,0))</f>
        <v>0</v>
      </c>
      <c r="AK7" s="120">
        <f>+IF(ISBLANK('Informations clients'!R7),0,
IF($AG$1=5,1,0))</f>
        <v>0</v>
      </c>
      <c r="AL7" s="120">
        <f>+IF(ISBLANK('Informations clients'!G7),0,IF($AG$1=3,1,0))</f>
        <v>0</v>
      </c>
      <c r="AM7" s="120">
        <f>+IF(ISBLANK('Informations clients'!G7),0,IF($AG$1=3,1,0))</f>
        <v>0</v>
      </c>
      <c r="AN7" s="120">
        <f>IF(ISBLANK('Informations clients'!U7),0,
IF($AG$1=12,1,0))</f>
        <v>0</v>
      </c>
      <c r="AO7" s="120">
        <f>IF(ISBLANK('Informations clients'!#REF!),0,
IF($AG$1=6,1,0))</f>
        <v>0</v>
      </c>
      <c r="AP7" s="120">
        <f>IF(ISBLANK('Informations clients'!#REF!),0,
IF($AG$1=12,1,0))</f>
        <v>0</v>
      </c>
      <c r="AQ7" s="120">
        <f>+IF(ISBLANK('Informations clients'!X7),0,IF($AG$1=2,1,0))</f>
        <v>0</v>
      </c>
      <c r="AR7" s="120">
        <f>IF(ISBLANK('Informations clients'!L7),0,
IF($AG$1=2,1,0))</f>
        <v>0</v>
      </c>
      <c r="AS7" s="120">
        <f>IF(ISBLANK('Informations clients'!AF7),0,
IF(ISBLANK('Informations clients'!U7),0,IF(VLOOKUP('Informations clients'!AF7,Technique!$H$45:$I$48,2,FALSE)=1,0,INDEX(Technique!$B$45:$F$58,MATCH($AG$1,Technique!$B$45:$B$58,0),MATCH('Informations clients'!AF7,Technique!$B$45:$F$45,0)))))</f>
        <v>0</v>
      </c>
      <c r="AT7" s="120">
        <f>+IF(ISBLANK('Informations clients'!AF7),0,
IF(ISBLANK('Informations clients'!V7),0,IF(VLOOKUP('Informations clients'!AF7,Technique!$H$45:$I$48,2,FALSE)=1,0,INDEX(Technique!$B$62:$F$75,MATCH($AG$1,Technique!$B$62:$B$75,0),MATCH('Informations clients'!AF7,Technique!$B$62:$F$62,0)))))</f>
        <v>0</v>
      </c>
      <c r="AU7" s="120">
        <f>+IF(ISBLANK('Informations clients'!AF7),0,
IF(ISBLANK('Informations clients'!W7),0,IF(AND($AG$1=5,VLOOKUP('Informations clients'!AF7,Technique!$H$45:$I$48,2,FALSE)=4),1,0)))</f>
        <v>0</v>
      </c>
      <c r="AV7" s="120">
        <f>+IF(ISBLANK('Informations clients'!X7),0,IF($AG$1=5,1,0))</f>
        <v>0</v>
      </c>
      <c r="AW7" s="121"/>
      <c r="AX7" s="122">
        <f>+IF(ISBLANK('Informations clients'!AG7),0,
IF($AG$1=5,1,0))</f>
        <v>0</v>
      </c>
    </row>
    <row r="8" spans="1:50" s="123" customFormat="1" ht="11.25">
      <c r="A8" s="113" t="str">
        <f>IF(ISBLANK('Informations clients'!A8),"",'Informations clients'!A8)</f>
        <v>CLT/8</v>
      </c>
      <c r="B8" s="124" t="str">
        <f>IF(ISBLANK('Informations clients'!C8),"",'Informations clients'!C8)</f>
        <v/>
      </c>
      <c r="C8" s="124" t="str">
        <f>IF(ISBLANK('Informations clients'!E8),"",'Informations clients'!E8)</f>
        <v>Consultant 2</v>
      </c>
      <c r="D8" s="126">
        <f>IF(ISBLANK('Informations clients'!G8),"",'Informations clients'!G8)</f>
        <v>42369</v>
      </c>
      <c r="E8" s="114"/>
      <c r="F8" s="127"/>
      <c r="G8" s="128"/>
      <c r="H8" s="114"/>
      <c r="I8" s="127"/>
      <c r="J8" s="129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14"/>
      <c r="AA8" s="131"/>
      <c r="AB8" s="115"/>
      <c r="AC8" s="116"/>
      <c r="AD8" s="117">
        <f>+IF(ISBLANK('Informations clients'!I8),0,
IF($AG$1=MONTH('Informations clients'!K8),1,0))</f>
        <v>0</v>
      </c>
      <c r="AE8" s="118">
        <f>+IF(ISBLANK('Informations clients'!J8),0,
IF(MONTH('Informations clients'!K8)=$AG$1,1,0))</f>
        <v>0</v>
      </c>
      <c r="AF8" s="119"/>
      <c r="AG8" s="117">
        <f>+IF(ISBLANK('Informations clients'!N8),0,
INDEX(Technique!$B$11:$F$23,MATCH($AG$1,Technique!$B$11:$B$23,0),MATCH(VLOOKUP('Informations clients'!N8,Technique!$A$4:$B$6,2,FALSE),Technique!$B$11:$F$11,0)))</f>
        <v>0</v>
      </c>
      <c r="AH8" s="120">
        <f>+IF(ISBLANK('Informations clients'!O8),0,
IF(VLOOKUP('Informations clients'!O8,Technique!$A$79:$B$81,2,FALSE)=1,0,
IF(VLOOKUP('Informations clients'!O8,Technique!$A$79:$B$81,2,FALSE)=2,1,
IF($AG$1=1,1,0))))</f>
        <v>1</v>
      </c>
      <c r="AI8" s="120">
        <f>+IF(ISBLANK('Informations clients'!P8),0,
IF(MONTH('Informations clients'!T8)=$AG$1,1,0))</f>
        <v>0</v>
      </c>
      <c r="AJ8" s="120">
        <f>+IF(ISBLANK('Informations clients'!Q8),0,IF($AG$1=EDATE('Informations clients'!G8,3),1,0))</f>
        <v>0</v>
      </c>
      <c r="AK8" s="120">
        <f>+IF(ISBLANK('Informations clients'!R8),0,
IF($AG$1=5,1,0))</f>
        <v>0</v>
      </c>
      <c r="AL8" s="120">
        <f>+IF(ISBLANK('Informations clients'!G8),0,IF($AG$1=3,1,0))</f>
        <v>0</v>
      </c>
      <c r="AM8" s="120">
        <f>+IF(ISBLANK('Informations clients'!G8),0,IF($AG$1=3,1,0))</f>
        <v>0</v>
      </c>
      <c r="AN8" s="120">
        <f>IF(ISBLANK('Informations clients'!U8),0,
IF($AG$1=12,1,0))</f>
        <v>0</v>
      </c>
      <c r="AO8" s="120">
        <f>IF(ISBLANK('Informations clients'!#REF!),0,
IF($AG$1=6,1,0))</f>
        <v>0</v>
      </c>
      <c r="AP8" s="120">
        <f>IF(ISBLANK('Informations clients'!#REF!),0,
IF($AG$1=12,1,0))</f>
        <v>0</v>
      </c>
      <c r="AQ8" s="120">
        <f>+IF(ISBLANK('Informations clients'!X8),0,IF($AG$1=2,1,0))</f>
        <v>0</v>
      </c>
      <c r="AR8" s="120">
        <f>IF(ISBLANK('Informations clients'!L8),0,
IF($AG$1=2,1,0))</f>
        <v>0</v>
      </c>
      <c r="AS8" s="120">
        <f>IF(ISBLANK('Informations clients'!AF8),0,
IF(ISBLANK('Informations clients'!U8),0,IF(VLOOKUP('Informations clients'!AF8,Technique!$H$45:$I$48,2,FALSE)=1,0,INDEX(Technique!$B$45:$F$58,MATCH($AG$1,Technique!$B$45:$B$58,0),MATCH('Informations clients'!AF8,Technique!$B$45:$F$45,0)))))</f>
        <v>0</v>
      </c>
      <c r="AT8" s="120">
        <f>+IF(ISBLANK('Informations clients'!AF8),0,
IF(ISBLANK('Informations clients'!V8),0,IF(VLOOKUP('Informations clients'!AF8,Technique!$H$45:$I$48,2,FALSE)=1,0,INDEX(Technique!$B$62:$F$75,MATCH($AG$1,Technique!$B$62:$B$75,0),MATCH('Informations clients'!AF8,Technique!$B$62:$F$62,0)))))</f>
        <v>0</v>
      </c>
      <c r="AU8" s="120">
        <f>+IF(ISBLANK('Informations clients'!AF8),0,
IF(AND($AG$1=5,VLOOKUP('Informations clients'!AF8,Technique!$H$45:$I$48,2,FALSE)=4),1,0))</f>
        <v>0</v>
      </c>
      <c r="AV8" s="120">
        <f>+IF(ISBLANK('Informations clients'!X8),0,IF($AG$1=5,1,0))</f>
        <v>0</v>
      </c>
      <c r="AW8" s="121"/>
      <c r="AX8" s="122">
        <f>+IF(ISBLANK('Informations clients'!AG8),0,
IF($AG$1=5,1,0))</f>
        <v>0</v>
      </c>
    </row>
    <row r="9" spans="1:50" s="123" customFormat="1" ht="11.25">
      <c r="A9" s="113" t="str">
        <f>IF(ISBLANK('Informations clients'!A9),"",'Informations clients'!A9)</f>
        <v/>
      </c>
      <c r="B9" s="124" t="str">
        <f>IF(ISBLANK('Informations clients'!C9),"",'Informations clients'!C9)</f>
        <v/>
      </c>
      <c r="C9" s="124" t="str">
        <f>IF(ISBLANK('Informations clients'!E9),"",'Informations clients'!E9)</f>
        <v/>
      </c>
      <c r="D9" s="126">
        <f>IF(ISBLANK('Informations clients'!G9),"",'Informations clients'!G9)</f>
        <v>42185</v>
      </c>
      <c r="E9" s="114"/>
      <c r="F9" s="127"/>
      <c r="G9" s="128"/>
      <c r="H9" s="114"/>
      <c r="I9" s="127"/>
      <c r="J9" s="129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14"/>
      <c r="AA9" s="131"/>
      <c r="AB9" s="115"/>
      <c r="AC9" s="116"/>
      <c r="AD9" s="117">
        <f>+IF(ISBLANK('Informations clients'!I9),0,
IF($AG$1=MONTH('Informations clients'!K9),1,0))</f>
        <v>0</v>
      </c>
      <c r="AE9" s="118">
        <f>+IF(ISBLANK('Informations clients'!J9),0,
IF(MONTH('Informations clients'!K9)=$AG$1,1,0))</f>
        <v>0</v>
      </c>
      <c r="AF9" s="119"/>
      <c r="AG9" s="117">
        <f>+IF(ISBLANK('Informations clients'!N9),0,
INDEX(Technique!$B$11:$F$23,MATCH($AG$1,Technique!$B$11:$B$23,0),MATCH(VLOOKUP('Informations clients'!N9,Technique!$A$4:$B$6,2,FALSE),Technique!$B$11:$F$11,0)))</f>
        <v>0</v>
      </c>
      <c r="AH9" s="120">
        <f>+IF(ISBLANK('Informations clients'!O9),0,
IF(VLOOKUP('Informations clients'!O9,Technique!$A$79:$B$81,2,FALSE)=1,0,
IF(VLOOKUP('Informations clients'!O9,Technique!$A$79:$B$81,2,FALSE)=2,1,
IF($AG$1=1,1,0))))</f>
        <v>0</v>
      </c>
      <c r="AI9" s="120">
        <f>+IF(ISBLANK('Informations clients'!P9),0,
IF(MONTH('Informations clients'!T9)=$AG$1,1,0))</f>
        <v>0</v>
      </c>
      <c r="AJ9" s="120">
        <f>+IF(ISBLANK('Informations clients'!Q9),0,IF($AG$1=EDATE('Informations clients'!G9,3),1,0))</f>
        <v>0</v>
      </c>
      <c r="AK9" s="120">
        <f>+IF(ISBLANK('Informations clients'!R9),0,
IF($AG$1=5,1,0))</f>
        <v>0</v>
      </c>
      <c r="AL9" s="120">
        <f>+IF(ISBLANK('Informations clients'!G9),0,IF($AG$1=3,1,0))</f>
        <v>0</v>
      </c>
      <c r="AM9" s="120">
        <f>+IF(ISBLANK('Informations clients'!G9),0,IF($AG$1=3,1,0))</f>
        <v>0</v>
      </c>
      <c r="AN9" s="120">
        <f>IF(ISBLANK('Informations clients'!U9),0,
IF($AG$1=12,1,0))</f>
        <v>0</v>
      </c>
      <c r="AO9" s="120">
        <f>IF(ISBLANK('Informations clients'!#REF!),0,
IF($AG$1=6,1,0))</f>
        <v>0</v>
      </c>
      <c r="AP9" s="120">
        <f>IF(ISBLANK('Informations clients'!#REF!),0,
IF($AG$1=12,1,0))</f>
        <v>0</v>
      </c>
      <c r="AQ9" s="120">
        <f>+IF(ISBLANK('Informations clients'!X9),0,IF($AG$1=2,1,0))</f>
        <v>0</v>
      </c>
      <c r="AR9" s="120">
        <f>IF(ISBLANK('Informations clients'!L9),0,
IF($AG$1=2,1,0))</f>
        <v>0</v>
      </c>
      <c r="AS9" s="120">
        <f>IF(ISBLANK('Informations clients'!AF9),0,
IF(ISBLANK('Informations clients'!U9),0,IF(VLOOKUP('Informations clients'!AF9,Technique!$H$45:$I$48,2,FALSE)=1,0,INDEX(Technique!$B$45:$F$58,MATCH($AG$1,Technique!$B$45:$B$58,0),MATCH('Informations clients'!AF9,Technique!$B$45:$F$45,0)))))</f>
        <v>0</v>
      </c>
      <c r="AT9" s="120">
        <f>+IF(ISBLANK('Informations clients'!AF9),0,
IF(ISBLANK('Informations clients'!V9),0,IF(VLOOKUP('Informations clients'!AF9,Technique!$H$45:$I$48,2,FALSE)=1,0,INDEX(Technique!$B$62:$F$75,MATCH($AG$1,Technique!$B$62:$B$75,0),MATCH('Informations clients'!AF9,Technique!$B$62:$F$62,0)))))</f>
        <v>0</v>
      </c>
      <c r="AU9" s="120">
        <f>+IF(ISBLANK('Informations clients'!AF9),0,
IF(AND($AG$1=5,VLOOKUP('Informations clients'!AF9,Technique!$H$45:$I$48,2,FALSE)=4),1,0))</f>
        <v>0</v>
      </c>
      <c r="AV9" s="120">
        <f>+IF(ISBLANK('Informations clients'!X9),0,IF($AG$1=5,1,0))</f>
        <v>0</v>
      </c>
      <c r="AW9" s="121"/>
      <c r="AX9" s="122">
        <f>+IF(ISBLANK('Informations clients'!AG9),0,
IF($AG$1=5,1,0))</f>
        <v>0</v>
      </c>
    </row>
    <row r="10" spans="1:50" s="123" customFormat="1" ht="11.25">
      <c r="A10" s="113" t="str">
        <f>IF(ISBLANK('Informations clients'!A10),"",'Informations clients'!A10)</f>
        <v/>
      </c>
      <c r="B10" s="124" t="str">
        <f>IF(ISBLANK('Informations clients'!C10),"",'Informations clients'!C10)</f>
        <v/>
      </c>
      <c r="C10" s="124" t="str">
        <f>IF(ISBLANK('Informations clients'!E10),"",'Informations clients'!E10)</f>
        <v/>
      </c>
      <c r="D10" s="126">
        <f>IF(ISBLANK('Informations clients'!G10),"",'Informations clients'!G10)</f>
        <v>42369</v>
      </c>
      <c r="E10" s="114"/>
      <c r="F10" s="127"/>
      <c r="G10" s="128"/>
      <c r="H10" s="114"/>
      <c r="I10" s="127"/>
      <c r="J10" s="129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14"/>
      <c r="AA10" s="131"/>
      <c r="AB10" s="115"/>
      <c r="AC10" s="116"/>
      <c r="AD10" s="117">
        <f>+IF(ISBLANK('Informations clients'!I10),0,
IF($AG$1=MONTH('Informations clients'!K10),1,0))</f>
        <v>0</v>
      </c>
      <c r="AE10" s="118">
        <f>+IF(ISBLANK('Informations clients'!J10),0,
IF(MONTH('Informations clients'!K10)=$AG$1,1,0))</f>
        <v>0</v>
      </c>
      <c r="AF10" s="119"/>
      <c r="AG10" s="117">
        <f>+IF(ISBLANK('Informations clients'!N10),0,
INDEX(Technique!$B$11:$F$23,MATCH($AG$1,Technique!$B$11:$B$23,0),MATCH(VLOOKUP('Informations clients'!N10,Technique!$A$4:$B$6,2,FALSE),Technique!$B$11:$F$11,0)))</f>
        <v>1</v>
      </c>
      <c r="AH10" s="120">
        <f>+IF(ISBLANK('Informations clients'!O10),0,
IF(VLOOKUP('Informations clients'!O10,Technique!$A$79:$B$81,2,FALSE)=1,0,
IF(VLOOKUP('Informations clients'!O10,Technique!$A$79:$B$81,2,FALSE)=2,1,
IF($AG$1=1,1,0))))</f>
        <v>0</v>
      </c>
      <c r="AI10" s="120">
        <f>+IF(ISBLANK('Informations clients'!P10),0,
IF(MONTH('Informations clients'!T10)=$AG$1,1,0))</f>
        <v>0</v>
      </c>
      <c r="AJ10" s="120">
        <f>+IF(ISBLANK('Informations clients'!Q10),0,IF($AG$1=EDATE('Informations clients'!G10,3),1,0))</f>
        <v>0</v>
      </c>
      <c r="AK10" s="120">
        <f>+IF(ISBLANK('Informations clients'!R10),0,
IF($AG$1=5,1,0))</f>
        <v>0</v>
      </c>
      <c r="AL10" s="120">
        <f>+IF(ISBLANK('Informations clients'!G10),0,IF($AG$1=3,1,0))</f>
        <v>0</v>
      </c>
      <c r="AM10" s="120">
        <f>+IF(ISBLANK('Informations clients'!G10),0,IF($AG$1=3,1,0))</f>
        <v>0</v>
      </c>
      <c r="AN10" s="120">
        <f>IF(ISBLANK('Informations clients'!U10),0,
IF($AG$1=12,1,0))</f>
        <v>0</v>
      </c>
      <c r="AO10" s="120">
        <f>IF(ISBLANK('Informations clients'!#REF!),0,
IF($AG$1=6,1,0))</f>
        <v>0</v>
      </c>
      <c r="AP10" s="120">
        <f>IF(ISBLANK('Informations clients'!#REF!),0,
IF($AG$1=12,1,0))</f>
        <v>0</v>
      </c>
      <c r="AQ10" s="120">
        <f>+IF(ISBLANK('Informations clients'!X10),0,IF($AG$1=2,1,0))</f>
        <v>0</v>
      </c>
      <c r="AR10" s="120">
        <f>IF(ISBLANK('Informations clients'!L10),0,
IF($AG$1=2,1,0))</f>
        <v>0</v>
      </c>
      <c r="AS10" s="120">
        <f>IF(ISBLANK('Informations clients'!AF10),0,
IF(ISBLANK('Informations clients'!U10),0,IF(VLOOKUP('Informations clients'!AF10,Technique!$H$45:$I$48,2,FALSE)=1,0,INDEX(Technique!$B$45:$F$58,MATCH($AG$1,Technique!$B$45:$B$58,0),MATCH('Informations clients'!AF10,Technique!$B$45:$F$45,0)))))</f>
        <v>0</v>
      </c>
      <c r="AT10" s="120">
        <f>+IF(ISBLANK('Informations clients'!AF10),0,
IF(ISBLANK('Informations clients'!V10),0,IF(VLOOKUP('Informations clients'!AF10,Technique!$H$45:$I$48,2,FALSE)=1,0,INDEX(Technique!$B$62:$F$75,MATCH($AG$1,Technique!$B$62:$B$75,0),MATCH('Informations clients'!AF10,Technique!$B$62:$F$62,0)))))</f>
        <v>0</v>
      </c>
      <c r="AU10" s="120">
        <f>+IF(ISBLANK('Informations clients'!AF10),0,
IF(AND($AG$1=5,VLOOKUP('Informations clients'!AF10,Technique!$H$45:$I$48,2,FALSE)=4),1,0))</f>
        <v>0</v>
      </c>
      <c r="AV10" s="120">
        <f>+IF(ISBLANK('Informations clients'!X10),0,IF($AG$1=5,1,0))</f>
        <v>0</v>
      </c>
      <c r="AW10" s="121"/>
      <c r="AX10" s="122">
        <f>+IF(ISBLANK('Informations clients'!AG10),0,
IF($AG$1=5,1,0))</f>
        <v>0</v>
      </c>
    </row>
    <row r="11" spans="1:50" s="123" customFormat="1" ht="11.25">
      <c r="A11" s="113" t="str">
        <f>IF(ISBLANK('Informations clients'!A11),"",'Informations clients'!A11)</f>
        <v/>
      </c>
      <c r="B11" s="124" t="str">
        <f>IF(ISBLANK('Informations clients'!C11),"",'Informations clients'!C11)</f>
        <v/>
      </c>
      <c r="C11" s="124" t="str">
        <f>IF(ISBLANK('Informations clients'!E11),"",'Informations clients'!E11)</f>
        <v/>
      </c>
      <c r="D11" s="126" t="str">
        <f>IF(ISBLANK('Informations clients'!G11),"",'Informations clients'!G11)</f>
        <v/>
      </c>
      <c r="E11" s="114"/>
      <c r="F11" s="127"/>
      <c r="G11" s="128"/>
      <c r="H11" s="114"/>
      <c r="I11" s="127"/>
      <c r="J11" s="129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14"/>
      <c r="AA11" s="131"/>
      <c r="AB11" s="115"/>
      <c r="AC11" s="116"/>
      <c r="AD11" s="117">
        <f>+IF(ISBLANK('Informations clients'!I11),0,
IF($AG$1=MONTH('Informations clients'!K11),1,0))</f>
        <v>0</v>
      </c>
      <c r="AE11" s="118">
        <f>+IF(ISBLANK('Informations clients'!J11),0,
IF(MONTH('Informations clients'!K11)=$AG$1,1,0))</f>
        <v>0</v>
      </c>
      <c r="AF11" s="119"/>
      <c r="AG11" s="117">
        <f>+IF(ISBLANK('Informations clients'!N11),0,
INDEX(Technique!$B$11:$F$23,MATCH($AG$1,Technique!$B$11:$B$23,0),MATCH(VLOOKUP('Informations clients'!N11,Technique!$A$4:$B$6,2,FALSE),Technique!$B$11:$F$11,0)))</f>
        <v>0</v>
      </c>
      <c r="AH11" s="120">
        <f>+IF(ISBLANK('Informations clients'!O11),0,
IF(VLOOKUP('Informations clients'!O11,Technique!$A$79:$B$81,2,FALSE)=1,0,
IF(VLOOKUP('Informations clients'!O11,Technique!$A$79:$B$81,2,FALSE)=2,1,
IF($AG$1=1,1,0))))</f>
        <v>0</v>
      </c>
      <c r="AI11" s="120">
        <f>+IF(ISBLANK('Informations clients'!P11),0,
IF(MONTH('Informations clients'!T11)=$AG$1,1,0))</f>
        <v>0</v>
      </c>
      <c r="AJ11" s="120">
        <f>+IF(ISBLANK('Informations clients'!Q11),0,IF($AG$1=EDATE('Informations clients'!G11,3),1,0))</f>
        <v>0</v>
      </c>
      <c r="AK11" s="120">
        <f>+IF(ISBLANK('Informations clients'!R11),0,
IF($AG$1=5,1,0))</f>
        <v>0</v>
      </c>
      <c r="AL11" s="120">
        <f>+IF(ISBLANK('Informations clients'!G11),0,IF($AG$1=3,1,0))</f>
        <v>0</v>
      </c>
      <c r="AM11" s="120">
        <f>+IF(ISBLANK('Informations clients'!G11),0,IF($AG$1=3,1,0))</f>
        <v>0</v>
      </c>
      <c r="AN11" s="120">
        <f>IF(ISBLANK('Informations clients'!U11),0,
IF($AG$1=12,1,0))</f>
        <v>0</v>
      </c>
      <c r="AO11" s="120">
        <f>IF(ISBLANK('Informations clients'!#REF!),0,
IF($AG$1=6,1,0))</f>
        <v>0</v>
      </c>
      <c r="AP11" s="120">
        <f>IF(ISBLANK('Informations clients'!#REF!),0,
IF($AG$1=12,1,0))</f>
        <v>0</v>
      </c>
      <c r="AQ11" s="120">
        <f>+IF(ISBLANK('Informations clients'!X11),0,IF($AG$1=2,1,0))</f>
        <v>0</v>
      </c>
      <c r="AR11" s="120">
        <f>IF(ISBLANK('Informations clients'!L11),0,
IF($AG$1=2,1,0))</f>
        <v>0</v>
      </c>
      <c r="AS11" s="120">
        <f>IF(ISBLANK('Informations clients'!AF11),0,
IF(ISBLANK('Informations clients'!U11),0,IF(VLOOKUP('Informations clients'!AF11,Technique!$H$45:$I$48,2,FALSE)=1,0,INDEX(Technique!$B$45:$F$58,MATCH($AG$1,Technique!$B$45:$B$58,0),MATCH('Informations clients'!AF11,Technique!$B$45:$F$45,0)))))</f>
        <v>0</v>
      </c>
      <c r="AT11" s="120">
        <f>+IF(ISBLANK('Informations clients'!AF11),0,
IF(ISBLANK('Informations clients'!V11),0,IF(VLOOKUP('Informations clients'!AF11,Technique!$H$45:$I$48,2,FALSE)=1,0,INDEX(Technique!$B$62:$F$75,MATCH($AG$1,Technique!$B$62:$B$75,0),MATCH('Informations clients'!AF11,Technique!$B$62:$F$62,0)))))</f>
        <v>0</v>
      </c>
      <c r="AU11" s="120">
        <f>+IF(ISBLANK('Informations clients'!AF11),0,
IF(AND($AG$1=5,VLOOKUP('Informations clients'!AF11,Technique!$H$45:$I$48,2,FALSE)=4),1,0))</f>
        <v>0</v>
      </c>
      <c r="AV11" s="120">
        <f>+IF(ISBLANK('Informations clients'!X11),0,IF($AG$1=5,1,0))</f>
        <v>0</v>
      </c>
      <c r="AW11" s="121"/>
      <c r="AX11" s="122">
        <f>+IF(ISBLANK('Informations clients'!AG11),0,
IF($AG$1=5,1,0))</f>
        <v>0</v>
      </c>
    </row>
    <row r="12" spans="1:50" s="123" customFormat="1" ht="11.25">
      <c r="A12" s="113" t="str">
        <f>IF(ISBLANK('Informations clients'!A12),"",'Informations clients'!A12)</f>
        <v/>
      </c>
      <c r="B12" s="124" t="str">
        <f>IF(ISBLANK('Informations clients'!C12),"",'Informations clients'!C12)</f>
        <v/>
      </c>
      <c r="C12" s="124" t="str">
        <f>IF(ISBLANK('Informations clients'!E12),"",'Informations clients'!E12)</f>
        <v/>
      </c>
      <c r="D12" s="126" t="str">
        <f>IF(ISBLANK('Informations clients'!G12),"",'Informations clients'!G12)</f>
        <v/>
      </c>
      <c r="E12" s="114"/>
      <c r="F12" s="127"/>
      <c r="G12" s="128"/>
      <c r="H12" s="114"/>
      <c r="I12" s="127"/>
      <c r="J12" s="129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14"/>
      <c r="AA12" s="131"/>
      <c r="AB12" s="115"/>
      <c r="AC12" s="116"/>
      <c r="AD12" s="117">
        <f>+IF(ISBLANK('Informations clients'!I12),0,
IF($AG$1=MONTH('Informations clients'!K12),1,0))</f>
        <v>0</v>
      </c>
      <c r="AE12" s="118">
        <f>+IF(ISBLANK('Informations clients'!J12),0,
IF(MONTH('Informations clients'!K12)=$AG$1,1,0))</f>
        <v>0</v>
      </c>
      <c r="AF12" s="119"/>
      <c r="AG12" s="117">
        <f>+IF(ISBLANK('Informations clients'!N12),0,
INDEX(Technique!$B$11:$F$23,MATCH($AG$1,Technique!$B$11:$B$23,0),MATCH(VLOOKUP('Informations clients'!N12,Technique!$A$4:$B$6,2,FALSE),Technique!$B$11:$F$11,0)))</f>
        <v>0</v>
      </c>
      <c r="AH12" s="120">
        <f>+IF(ISBLANK('Informations clients'!O12),0,
IF(VLOOKUP('Informations clients'!O12,Technique!$A$79:$B$81,2,FALSE)=1,0,
IF(VLOOKUP('Informations clients'!O12,Technique!$A$79:$B$81,2,FALSE)=2,1,
IF($AG$1=1,1,0))))</f>
        <v>0</v>
      </c>
      <c r="AI12" s="120">
        <f>+IF(ISBLANK('Informations clients'!P12),0,
IF(MONTH('Informations clients'!T12)=$AG$1,1,0))</f>
        <v>0</v>
      </c>
      <c r="AJ12" s="120">
        <f>+IF(ISBLANK('Informations clients'!Q12),0,IF($AG$1=EDATE('Informations clients'!G12,3),1,0))</f>
        <v>0</v>
      </c>
      <c r="AK12" s="120">
        <f>+IF(ISBLANK('Informations clients'!R12),0,
IF($AG$1=5,1,0))</f>
        <v>0</v>
      </c>
      <c r="AL12" s="120">
        <f>+IF(ISBLANK('Informations clients'!G12),0,IF($AG$1=3,1,0))</f>
        <v>0</v>
      </c>
      <c r="AM12" s="120">
        <f>+IF(ISBLANK('Informations clients'!G12),0,IF($AG$1=3,1,0))</f>
        <v>0</v>
      </c>
      <c r="AN12" s="120">
        <f>IF(ISBLANK('Informations clients'!U12),0,
IF($AG$1=12,1,0))</f>
        <v>0</v>
      </c>
      <c r="AO12" s="120">
        <f>IF(ISBLANK('Informations clients'!#REF!),0,
IF($AG$1=6,1,0))</f>
        <v>0</v>
      </c>
      <c r="AP12" s="120">
        <f>IF(ISBLANK('Informations clients'!#REF!),0,
IF($AG$1=12,1,0))</f>
        <v>0</v>
      </c>
      <c r="AQ12" s="120">
        <f>+IF(ISBLANK('Informations clients'!X12),0,IF($AG$1=2,1,0))</f>
        <v>0</v>
      </c>
      <c r="AR12" s="120">
        <f>IF(ISBLANK('Informations clients'!L12),0,
IF($AG$1=2,1,0))</f>
        <v>0</v>
      </c>
      <c r="AS12" s="120">
        <f>IF(ISBLANK('Informations clients'!AF12),0,
IF(ISBLANK('Informations clients'!U12),0,IF(VLOOKUP('Informations clients'!AF12,Technique!$H$45:$I$48,2,FALSE)=1,0,INDEX(Technique!$B$45:$F$58,MATCH($AG$1,Technique!$B$45:$B$58,0),MATCH('Informations clients'!AF12,Technique!$B$45:$F$45,0)))))</f>
        <v>0</v>
      </c>
      <c r="AT12" s="120">
        <f>+IF(ISBLANK('Informations clients'!AF12),0,
IF(ISBLANK('Informations clients'!V12),0,IF(VLOOKUP('Informations clients'!AF12,Technique!$H$45:$I$48,2,FALSE)=1,0,INDEX(Technique!$B$62:$F$75,MATCH($AG$1,Technique!$B$62:$B$75,0),MATCH('Informations clients'!AF12,Technique!$B$62:$F$62,0)))))</f>
        <v>0</v>
      </c>
      <c r="AU12" s="120">
        <f>+IF(ISBLANK('Informations clients'!AF12),0,
IF(AND($AG$1=5,VLOOKUP('Informations clients'!AF12,Technique!$H$45:$I$48,2,FALSE)=4),1,0))</f>
        <v>0</v>
      </c>
      <c r="AV12" s="120">
        <f>+IF(ISBLANK('Informations clients'!X12),0,IF($AG$1=5,1,0))</f>
        <v>0</v>
      </c>
      <c r="AW12" s="121"/>
      <c r="AX12" s="122">
        <f>+IF(ISBLANK('Informations clients'!AG12),0,
IF($AG$1=5,1,0))</f>
        <v>0</v>
      </c>
    </row>
    <row r="13" spans="1:50" s="123" customFormat="1" ht="11.25">
      <c r="A13" s="113" t="str">
        <f>IF(ISBLANK('Informations clients'!A13),"",'Informations clients'!A13)</f>
        <v/>
      </c>
      <c r="B13" s="124" t="str">
        <f>IF(ISBLANK('Informations clients'!C13),"",'Informations clients'!C13)</f>
        <v/>
      </c>
      <c r="C13" s="124" t="str">
        <f>IF(ISBLANK('Informations clients'!E13),"",'Informations clients'!E13)</f>
        <v/>
      </c>
      <c r="D13" s="126" t="str">
        <f>IF(ISBLANK('Informations clients'!G13),"",'Informations clients'!G13)</f>
        <v/>
      </c>
      <c r="E13" s="114"/>
      <c r="F13" s="127"/>
      <c r="G13" s="128"/>
      <c r="H13" s="114"/>
      <c r="I13" s="127"/>
      <c r="J13" s="129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14"/>
      <c r="AA13" s="131"/>
      <c r="AB13" s="115"/>
      <c r="AC13" s="116"/>
      <c r="AD13" s="117">
        <f>+IF(ISBLANK('Informations clients'!I13),0,
IF($AG$1=MONTH('Informations clients'!K13),1,0))</f>
        <v>0</v>
      </c>
      <c r="AE13" s="118">
        <f>+IF(ISBLANK('Informations clients'!J13),0,
IF(MONTH('Informations clients'!K13)=$AG$1,1,0))</f>
        <v>0</v>
      </c>
      <c r="AF13" s="119"/>
      <c r="AG13" s="117">
        <f>+IF(ISBLANK('Informations clients'!N13),0,
INDEX(Technique!$B$11:$F$23,MATCH($AG$1,Technique!$B$11:$B$23,0),MATCH(VLOOKUP('Informations clients'!N13,Technique!$A$4:$B$6,2,FALSE),Technique!$B$11:$F$11,0)))</f>
        <v>0</v>
      </c>
      <c r="AH13" s="120">
        <f>+IF(ISBLANK('Informations clients'!O13),0,
IF(VLOOKUP('Informations clients'!O13,Technique!$A$79:$B$81,2,FALSE)=1,0,
IF(VLOOKUP('Informations clients'!O13,Technique!$A$79:$B$81,2,FALSE)=2,1,
IF($AG$1=1,1,0))))</f>
        <v>0</v>
      </c>
      <c r="AI13" s="120">
        <f>+IF(ISBLANK('Informations clients'!P13),0,
IF(MONTH('Informations clients'!T13)=$AG$1,1,0))</f>
        <v>0</v>
      </c>
      <c r="AJ13" s="120">
        <f>+IF(ISBLANK('Informations clients'!Q13),0,IF($AG$1=EDATE('Informations clients'!G13,3),1,0))</f>
        <v>0</v>
      </c>
      <c r="AK13" s="120">
        <f>+IF(ISBLANK('Informations clients'!R13),0,
IF($AG$1=5,1,0))</f>
        <v>0</v>
      </c>
      <c r="AL13" s="120">
        <f>+IF(ISBLANK('Informations clients'!G13),0,IF($AG$1=3,1,0))</f>
        <v>0</v>
      </c>
      <c r="AM13" s="120">
        <f>+IF(ISBLANK('Informations clients'!G13),0,IF($AG$1=3,1,0))</f>
        <v>0</v>
      </c>
      <c r="AN13" s="120">
        <f>IF(ISBLANK('Informations clients'!U13),0,
IF($AG$1=12,1,0))</f>
        <v>0</v>
      </c>
      <c r="AO13" s="120">
        <f>IF(ISBLANK('Informations clients'!#REF!),0,
IF($AG$1=6,1,0))</f>
        <v>0</v>
      </c>
      <c r="AP13" s="120">
        <f>IF(ISBLANK('Informations clients'!#REF!),0,
IF($AG$1=12,1,0))</f>
        <v>0</v>
      </c>
      <c r="AQ13" s="120">
        <f>+IF(ISBLANK('Informations clients'!X13),0,IF($AG$1=2,1,0))</f>
        <v>0</v>
      </c>
      <c r="AR13" s="120">
        <f>IF(ISBLANK('Informations clients'!L13),0,
IF($AG$1=2,1,0))</f>
        <v>0</v>
      </c>
      <c r="AS13" s="120">
        <f>IF(ISBLANK('Informations clients'!AF13),0,
IF(ISBLANK('Informations clients'!U13),0,IF(VLOOKUP('Informations clients'!AF13,Technique!$H$45:$I$48,2,FALSE)=1,0,INDEX(Technique!$B$45:$F$58,MATCH($AG$1,Technique!$B$45:$B$58,0),MATCH('Informations clients'!AF13,Technique!$B$45:$F$45,0)))))</f>
        <v>0</v>
      </c>
      <c r="AT13" s="120">
        <f>+IF(ISBLANK('Informations clients'!AF13),0,
IF(ISBLANK('Informations clients'!V13),0,IF(VLOOKUP('Informations clients'!AF13,Technique!$H$45:$I$48,2,FALSE)=1,0,INDEX(Technique!$B$62:$F$75,MATCH($AG$1,Technique!$B$62:$B$75,0),MATCH('Informations clients'!AF13,Technique!$B$62:$F$62,0)))))</f>
        <v>0</v>
      </c>
      <c r="AU13" s="120">
        <f>+IF(ISBLANK('Informations clients'!AF13),0,
IF(AND($AG$1=5,VLOOKUP('Informations clients'!AF13,Technique!$H$45:$I$48,2,FALSE)=4),1,0))</f>
        <v>0</v>
      </c>
      <c r="AV13" s="120">
        <f>+IF(ISBLANK('Informations clients'!X13),0,IF($AG$1=5,1,0))</f>
        <v>0</v>
      </c>
      <c r="AW13" s="121"/>
      <c r="AX13" s="122">
        <f>+IF(ISBLANK('Informations clients'!AG13),0,
IF($AG$1=5,1,0))</f>
        <v>0</v>
      </c>
    </row>
    <row r="14" spans="1:50" s="123" customFormat="1" ht="11.25">
      <c r="A14" s="113" t="str">
        <f>IF(ISBLANK('Informations clients'!A14),"",'Informations clients'!A14)</f>
        <v/>
      </c>
      <c r="B14" s="124" t="str">
        <f>IF(ISBLANK('Informations clients'!C14),"",'Informations clients'!C14)</f>
        <v/>
      </c>
      <c r="C14" s="124" t="str">
        <f>IF(ISBLANK('Informations clients'!E14),"",'Informations clients'!E14)</f>
        <v/>
      </c>
      <c r="D14" s="126" t="str">
        <f>IF(ISBLANK('Informations clients'!G14),"",'Informations clients'!G14)</f>
        <v/>
      </c>
      <c r="E14" s="114"/>
      <c r="F14" s="127"/>
      <c r="G14" s="128"/>
      <c r="H14" s="114"/>
      <c r="I14" s="127"/>
      <c r="J14" s="129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14"/>
      <c r="AA14" s="131"/>
      <c r="AB14" s="115"/>
      <c r="AC14" s="116"/>
      <c r="AD14" s="117">
        <f>+IF(ISBLANK('Informations clients'!I14),0,
IF($AG$1=MONTH('Informations clients'!K14),1,0))</f>
        <v>0</v>
      </c>
      <c r="AE14" s="118">
        <f>+IF(ISBLANK('Informations clients'!J14),0,
IF(MONTH('Informations clients'!K14)=$AG$1,1,0))</f>
        <v>0</v>
      </c>
      <c r="AF14" s="119"/>
      <c r="AG14" s="117">
        <f>+IF(ISBLANK('Informations clients'!N14),0,
INDEX(Technique!$B$11:$F$23,MATCH($AG$1,Technique!$B$11:$B$23,0),MATCH(VLOOKUP('Informations clients'!N14,Technique!$A$4:$B$6,2,FALSE),Technique!$B$11:$F$11,0)))</f>
        <v>0</v>
      </c>
      <c r="AH14" s="120">
        <f>+IF(ISBLANK('Informations clients'!O14),0,
IF(VLOOKUP('Informations clients'!O14,Technique!$A$79:$B$81,2,FALSE)=1,0,
IF(VLOOKUP('Informations clients'!O14,Technique!$A$79:$B$81,2,FALSE)=2,1,
IF($AG$1=1,1,0))))</f>
        <v>0</v>
      </c>
      <c r="AI14" s="120">
        <f>+IF(ISBLANK('Informations clients'!P14),0,
IF(MONTH('Informations clients'!T14)=$AG$1,1,0))</f>
        <v>0</v>
      </c>
      <c r="AJ14" s="120">
        <f>+IF(ISBLANK('Informations clients'!Q14),0,IF($AG$1=EDATE('Informations clients'!G14,3),1,0))</f>
        <v>0</v>
      </c>
      <c r="AK14" s="120">
        <f>+IF(ISBLANK('Informations clients'!R14),0,
IF($AG$1=5,1,0))</f>
        <v>0</v>
      </c>
      <c r="AL14" s="120">
        <f>+IF(ISBLANK('Informations clients'!G14),0,IF($AG$1=3,1,0))</f>
        <v>0</v>
      </c>
      <c r="AM14" s="120">
        <f>+IF(ISBLANK('Informations clients'!G14),0,IF($AG$1=3,1,0))</f>
        <v>0</v>
      </c>
      <c r="AN14" s="120">
        <f>IF(ISBLANK('Informations clients'!U14),0,
IF($AG$1=12,1,0))</f>
        <v>0</v>
      </c>
      <c r="AO14" s="120">
        <f>IF(ISBLANK('Informations clients'!#REF!),0,
IF($AG$1=6,1,0))</f>
        <v>0</v>
      </c>
      <c r="AP14" s="120">
        <f>IF(ISBLANK('Informations clients'!#REF!),0,
IF($AG$1=12,1,0))</f>
        <v>0</v>
      </c>
      <c r="AQ14" s="120">
        <f>+IF(ISBLANK('Informations clients'!X14),0,IF($AG$1=2,1,0))</f>
        <v>0</v>
      </c>
      <c r="AR14" s="120">
        <f>IF(ISBLANK('Informations clients'!L14),0,
IF($AG$1=2,1,0))</f>
        <v>0</v>
      </c>
      <c r="AS14" s="120">
        <f>IF(ISBLANK('Informations clients'!AF14),0,
IF(ISBLANK('Informations clients'!U14),0,IF(VLOOKUP('Informations clients'!AF14,Technique!$H$45:$I$48,2,FALSE)=1,0,INDEX(Technique!$B$45:$F$58,MATCH($AG$1,Technique!$B$45:$B$58,0),MATCH('Informations clients'!AF14,Technique!$B$45:$F$45,0)))))</f>
        <v>0</v>
      </c>
      <c r="AT14" s="120">
        <f>+IF(ISBLANK('Informations clients'!AF14),0,
IF(ISBLANK('Informations clients'!V14),0,IF(VLOOKUP('Informations clients'!AF14,Technique!$H$45:$I$48,2,FALSE)=1,0,INDEX(Technique!$B$62:$F$75,MATCH($AG$1,Technique!$B$62:$B$75,0),MATCH('Informations clients'!AF14,Technique!$B$62:$F$62,0)))))</f>
        <v>0</v>
      </c>
      <c r="AU14" s="120">
        <f>+IF(ISBLANK('Informations clients'!AF14),0,
IF(AND($AG$1=5,VLOOKUP('Informations clients'!AF14,Technique!$H$45:$I$48,2,FALSE)=4),1,0))</f>
        <v>0</v>
      </c>
      <c r="AV14" s="120">
        <f>+IF(ISBLANK('Informations clients'!X14),0,IF($AG$1=5,1,0))</f>
        <v>0</v>
      </c>
      <c r="AW14" s="121"/>
      <c r="AX14" s="122">
        <f>+IF(ISBLANK('Informations clients'!AG14),0,
IF($AG$1=5,1,0))</f>
        <v>0</v>
      </c>
    </row>
    <row r="15" spans="1:50" s="123" customFormat="1" ht="11.25">
      <c r="A15" s="113" t="str">
        <f>IF(ISBLANK('Informations clients'!A15),"",'Informations clients'!A15)</f>
        <v/>
      </c>
      <c r="B15" s="124" t="str">
        <f>IF(ISBLANK('Informations clients'!C15),"",'Informations clients'!C15)</f>
        <v/>
      </c>
      <c r="C15" s="124" t="str">
        <f>IF(ISBLANK('Informations clients'!E15),"",'Informations clients'!E15)</f>
        <v/>
      </c>
      <c r="D15" s="126" t="str">
        <f>IF(ISBLANK('Informations clients'!G15),"",'Informations clients'!G15)</f>
        <v/>
      </c>
      <c r="E15" s="114"/>
      <c r="F15" s="127"/>
      <c r="G15" s="128"/>
      <c r="H15" s="114"/>
      <c r="I15" s="127"/>
      <c r="J15" s="129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14"/>
      <c r="AA15" s="131"/>
      <c r="AB15" s="115"/>
      <c r="AC15" s="116"/>
      <c r="AD15" s="117">
        <f>+IF(ISBLANK('Informations clients'!I15),0,
IF($AG$1=MONTH('Informations clients'!K15),1,0))</f>
        <v>0</v>
      </c>
      <c r="AE15" s="118">
        <f>+IF(ISBLANK('Informations clients'!J15),0,
IF(MONTH('Informations clients'!K15)=$AG$1,1,0))</f>
        <v>0</v>
      </c>
      <c r="AF15" s="119"/>
      <c r="AG15" s="117">
        <f>+IF(ISBLANK('Informations clients'!N15),0,
INDEX(Technique!$B$11:$F$23,MATCH($AG$1,Technique!$B$11:$B$23,0),MATCH(VLOOKUP('Informations clients'!N15,Technique!$A$4:$B$6,2,FALSE),Technique!$B$11:$F$11,0)))</f>
        <v>0</v>
      </c>
      <c r="AH15" s="120">
        <f>+IF(ISBLANK('Informations clients'!O15),0,
IF(VLOOKUP('Informations clients'!O15,Technique!$A$79:$B$81,2,FALSE)=1,0,
IF(VLOOKUP('Informations clients'!O15,Technique!$A$79:$B$81,2,FALSE)=2,1,
IF($AG$1=1,1,0))))</f>
        <v>0</v>
      </c>
      <c r="AI15" s="120">
        <f>+IF(ISBLANK('Informations clients'!P15),0,
IF(MONTH('Informations clients'!T15)=$AG$1,1,0))</f>
        <v>0</v>
      </c>
      <c r="AJ15" s="120">
        <f>+IF(ISBLANK('Informations clients'!Q15),0,IF($AG$1=EDATE('Informations clients'!G15,3),1,0))</f>
        <v>0</v>
      </c>
      <c r="AK15" s="120">
        <f>+IF(ISBLANK('Informations clients'!R15),0,
IF($AG$1=5,1,0))</f>
        <v>0</v>
      </c>
      <c r="AL15" s="120">
        <f>+IF(ISBLANK('Informations clients'!G15),0,IF($AG$1=3,1,0))</f>
        <v>0</v>
      </c>
      <c r="AM15" s="120">
        <f>+IF(ISBLANK('Informations clients'!G15),0,IF($AG$1=3,1,0))</f>
        <v>0</v>
      </c>
      <c r="AN15" s="120">
        <f>IF(ISBLANK('Informations clients'!U15),0,
IF($AG$1=12,1,0))</f>
        <v>0</v>
      </c>
      <c r="AO15" s="120">
        <f>IF(ISBLANK('Informations clients'!#REF!),0,
IF($AG$1=6,1,0))</f>
        <v>0</v>
      </c>
      <c r="AP15" s="120">
        <f>IF(ISBLANK('Informations clients'!#REF!),0,
IF($AG$1=12,1,0))</f>
        <v>0</v>
      </c>
      <c r="AQ15" s="120">
        <f>+IF(ISBLANK('Informations clients'!X15),0,IF($AG$1=2,1,0))</f>
        <v>0</v>
      </c>
      <c r="AR15" s="120">
        <f>IF(ISBLANK('Informations clients'!L15),0,
IF($AG$1=2,1,0))</f>
        <v>0</v>
      </c>
      <c r="AS15" s="120">
        <f>IF(ISBLANK('Informations clients'!AF15),0,
IF(ISBLANK('Informations clients'!U15),0,IF(VLOOKUP('Informations clients'!AF15,Technique!$H$45:$I$48,2,FALSE)=1,0,INDEX(Technique!$B$45:$F$58,MATCH($AG$1,Technique!$B$45:$B$58,0),MATCH('Informations clients'!AF15,Technique!$B$45:$F$45,0)))))</f>
        <v>0</v>
      </c>
      <c r="AT15" s="120">
        <f>+IF(ISBLANK('Informations clients'!AF15),0,
IF(ISBLANK('Informations clients'!V15),0,IF(VLOOKUP('Informations clients'!AF15,Technique!$H$45:$I$48,2,FALSE)=1,0,INDEX(Technique!$B$62:$F$75,MATCH($AG$1,Technique!$B$62:$B$75,0),MATCH('Informations clients'!AF15,Technique!$B$62:$F$62,0)))))</f>
        <v>0</v>
      </c>
      <c r="AU15" s="120">
        <f>+IF(ISBLANK('Informations clients'!AF15),0,
IF(AND($AG$1=5,VLOOKUP('Informations clients'!AF15,Technique!$H$45:$I$48,2,FALSE)=4),1,0))</f>
        <v>0</v>
      </c>
      <c r="AV15" s="120">
        <f>+IF(ISBLANK('Informations clients'!X15),0,IF($AG$1=5,1,0))</f>
        <v>0</v>
      </c>
      <c r="AW15" s="121"/>
      <c r="AX15" s="122">
        <f>+IF(ISBLANK('Informations clients'!AG15),0,
IF($AG$1=5,1,0))</f>
        <v>0</v>
      </c>
    </row>
    <row r="16" spans="1:50" s="123" customFormat="1" ht="11.25">
      <c r="A16" s="113" t="str">
        <f>IF(ISBLANK('Informations clients'!A16),"",'Informations clients'!A16)</f>
        <v/>
      </c>
      <c r="B16" s="124" t="str">
        <f>IF(ISBLANK('Informations clients'!C16),"",'Informations clients'!C16)</f>
        <v/>
      </c>
      <c r="C16" s="124" t="str">
        <f>IF(ISBLANK('Informations clients'!E16),"",'Informations clients'!E16)</f>
        <v/>
      </c>
      <c r="D16" s="126" t="str">
        <f>IF(ISBLANK('Informations clients'!G16),"",'Informations clients'!G16)</f>
        <v/>
      </c>
      <c r="E16" s="114"/>
      <c r="F16" s="127"/>
      <c r="G16" s="128"/>
      <c r="H16" s="114"/>
      <c r="I16" s="127"/>
      <c r="J16" s="129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14"/>
      <c r="AA16" s="131"/>
      <c r="AB16" s="115"/>
      <c r="AC16" s="116"/>
      <c r="AD16" s="117">
        <f>+IF(ISBLANK('Informations clients'!I16),0,
IF($AG$1=MONTH('Informations clients'!K16),1,0))</f>
        <v>0</v>
      </c>
      <c r="AE16" s="118">
        <f>+IF(ISBLANK('Informations clients'!J16),0,
IF(MONTH('Informations clients'!K16)=$AG$1,1,0))</f>
        <v>0</v>
      </c>
      <c r="AF16" s="119"/>
      <c r="AG16" s="117">
        <f>+IF(ISBLANK('Informations clients'!N16),0,
INDEX(Technique!$B$11:$F$23,MATCH($AG$1,Technique!$B$11:$B$23,0),MATCH(VLOOKUP('Informations clients'!N16,Technique!$A$4:$B$6,2,FALSE),Technique!$B$11:$F$11,0)))</f>
        <v>0</v>
      </c>
      <c r="AH16" s="120">
        <f>+IF(ISBLANK('Informations clients'!O16),0,
IF(VLOOKUP('Informations clients'!O16,Technique!$A$79:$B$81,2,FALSE)=1,0,
IF(VLOOKUP('Informations clients'!O16,Technique!$A$79:$B$81,2,FALSE)=2,1,
IF($AG$1=1,1,0))))</f>
        <v>0</v>
      </c>
      <c r="AI16" s="120">
        <f>+IF(ISBLANK('Informations clients'!P16),0,
IF(MONTH('Informations clients'!T16)=$AG$1,1,0))</f>
        <v>0</v>
      </c>
      <c r="AJ16" s="120">
        <f>+IF(ISBLANK('Informations clients'!Q16),0,IF($AG$1=EDATE('Informations clients'!G16,3),1,0))</f>
        <v>0</v>
      </c>
      <c r="AK16" s="120">
        <f>+IF(ISBLANK('Informations clients'!R16),0,
IF($AG$1=5,1,0))</f>
        <v>0</v>
      </c>
      <c r="AL16" s="120">
        <f>+IF(ISBLANK('Informations clients'!G16),0,IF($AG$1=3,1,0))</f>
        <v>0</v>
      </c>
      <c r="AM16" s="120">
        <f>+IF(ISBLANK('Informations clients'!G16),0,IF($AG$1=3,1,0))</f>
        <v>0</v>
      </c>
      <c r="AN16" s="120">
        <f>IF(ISBLANK('Informations clients'!U16),0,
IF($AG$1=12,1,0))</f>
        <v>0</v>
      </c>
      <c r="AO16" s="120">
        <f>IF(ISBLANK('Informations clients'!#REF!),0,
IF($AG$1=6,1,0))</f>
        <v>0</v>
      </c>
      <c r="AP16" s="120">
        <f>IF(ISBLANK('Informations clients'!#REF!),0,
IF($AG$1=12,1,0))</f>
        <v>0</v>
      </c>
      <c r="AQ16" s="120">
        <f>+IF(ISBLANK('Informations clients'!X16),0,IF($AG$1=2,1,0))</f>
        <v>0</v>
      </c>
      <c r="AR16" s="120">
        <f>IF(ISBLANK('Informations clients'!L16),0,
IF($AG$1=2,1,0))</f>
        <v>0</v>
      </c>
      <c r="AS16" s="120">
        <f>IF(ISBLANK('Informations clients'!AF16),0,
IF(ISBLANK('Informations clients'!U16),0,IF(VLOOKUP('Informations clients'!AF16,Technique!$H$45:$I$48,2,FALSE)=1,0,INDEX(Technique!$B$45:$F$58,MATCH($AG$1,Technique!$B$45:$B$58,0),MATCH('Informations clients'!AF16,Technique!$B$45:$F$45,0)))))</f>
        <v>0</v>
      </c>
      <c r="AT16" s="120">
        <f>+IF(ISBLANK('Informations clients'!AF16),0,
IF(ISBLANK('Informations clients'!V16),0,IF(VLOOKUP('Informations clients'!AF16,Technique!$H$45:$I$48,2,FALSE)=1,0,INDEX(Technique!$B$62:$F$75,MATCH($AG$1,Technique!$B$62:$B$75,0),MATCH('Informations clients'!AF16,Technique!$B$62:$F$62,0)))))</f>
        <v>0</v>
      </c>
      <c r="AU16" s="120">
        <f>+IF(ISBLANK('Informations clients'!AF16),0,
IF(AND($AG$1=5,VLOOKUP('Informations clients'!AF16,Technique!$H$45:$I$48,2,FALSE)=4),1,0))</f>
        <v>0</v>
      </c>
      <c r="AV16" s="120">
        <f>+IF(ISBLANK('Informations clients'!X16),0,IF($AG$1=5,1,0))</f>
        <v>0</v>
      </c>
      <c r="AW16" s="121"/>
      <c r="AX16" s="122">
        <f>+IF(ISBLANK('Informations clients'!AG16),0,
IF($AG$1=5,1,0))</f>
        <v>0</v>
      </c>
    </row>
    <row r="17" spans="1:50" s="123" customFormat="1" ht="11.25">
      <c r="A17" s="113" t="str">
        <f>IF(ISBLANK('Informations clients'!A17),"",'Informations clients'!A17)</f>
        <v/>
      </c>
      <c r="B17" s="124" t="str">
        <f>IF(ISBLANK('Informations clients'!C17),"",'Informations clients'!C17)</f>
        <v/>
      </c>
      <c r="C17" s="124" t="str">
        <f>IF(ISBLANK('Informations clients'!E17),"",'Informations clients'!E17)</f>
        <v/>
      </c>
      <c r="D17" s="126" t="str">
        <f>IF(ISBLANK('Informations clients'!G17),"",'Informations clients'!G17)</f>
        <v/>
      </c>
      <c r="E17" s="114"/>
      <c r="F17" s="127"/>
      <c r="G17" s="128"/>
      <c r="H17" s="114"/>
      <c r="I17" s="127"/>
      <c r="J17" s="129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14"/>
      <c r="AA17" s="131"/>
      <c r="AB17" s="115"/>
      <c r="AC17" s="116"/>
      <c r="AD17" s="117">
        <f>+IF(ISBLANK('Informations clients'!I17),0,
IF($AG$1=MONTH('Informations clients'!K17),1,0))</f>
        <v>0</v>
      </c>
      <c r="AE17" s="118">
        <f>+IF(ISBLANK('Informations clients'!J17),0,
IF(MONTH('Informations clients'!K17)=$AG$1,1,0))</f>
        <v>0</v>
      </c>
      <c r="AF17" s="119"/>
      <c r="AG17" s="117">
        <f>+IF(ISBLANK('Informations clients'!N17),0,
INDEX(Technique!$B$11:$F$23,MATCH($AG$1,Technique!$B$11:$B$23,0),MATCH(VLOOKUP('Informations clients'!N17,Technique!$A$4:$B$6,2,FALSE),Technique!$B$11:$F$11,0)))</f>
        <v>0</v>
      </c>
      <c r="AH17" s="120">
        <f>+IF(ISBLANK('Informations clients'!O17),0,
IF(VLOOKUP('Informations clients'!O17,Technique!$A$79:$B$81,2,FALSE)=1,0,
IF(VLOOKUP('Informations clients'!O17,Technique!$A$79:$B$81,2,FALSE)=2,1,
IF($AG$1=1,1,0))))</f>
        <v>0</v>
      </c>
      <c r="AI17" s="120">
        <f>+IF(ISBLANK('Informations clients'!P17),0,
IF(MONTH('Informations clients'!T17)=$AG$1,1,0))</f>
        <v>0</v>
      </c>
      <c r="AJ17" s="120">
        <f>+IF(ISBLANK('Informations clients'!Q17),0,IF($AG$1=EDATE('Informations clients'!G17,3),1,0))</f>
        <v>0</v>
      </c>
      <c r="AK17" s="120">
        <f>+IF(ISBLANK('Informations clients'!R17),0,
IF($AG$1=5,1,0))</f>
        <v>0</v>
      </c>
      <c r="AL17" s="120">
        <f>+IF(ISBLANK('Informations clients'!G17),0,IF($AG$1=3,1,0))</f>
        <v>0</v>
      </c>
      <c r="AM17" s="120">
        <f>+IF(ISBLANK('Informations clients'!G17),0,IF($AG$1=3,1,0))</f>
        <v>0</v>
      </c>
      <c r="AN17" s="120">
        <f>IF(ISBLANK('Informations clients'!U17),0,
IF($AG$1=12,1,0))</f>
        <v>0</v>
      </c>
      <c r="AO17" s="120">
        <f>IF(ISBLANK('Informations clients'!#REF!),0,
IF($AG$1=6,1,0))</f>
        <v>0</v>
      </c>
      <c r="AP17" s="120">
        <f>IF(ISBLANK('Informations clients'!#REF!),0,
IF($AG$1=12,1,0))</f>
        <v>0</v>
      </c>
      <c r="AQ17" s="120">
        <f>+IF(ISBLANK('Informations clients'!X17),0,IF($AG$1=2,1,0))</f>
        <v>0</v>
      </c>
      <c r="AR17" s="120">
        <f>IF(ISBLANK('Informations clients'!L17),0,
IF($AG$1=2,1,0))</f>
        <v>0</v>
      </c>
      <c r="AS17" s="120">
        <f>IF(ISBLANK('Informations clients'!AF17),0,
IF(ISBLANK('Informations clients'!U17),0,IF(VLOOKUP('Informations clients'!AF17,Technique!$H$45:$I$48,2,FALSE)=1,0,INDEX(Technique!$B$45:$F$58,MATCH($AG$1,Technique!$B$45:$B$58,0),MATCH('Informations clients'!AF17,Technique!$B$45:$F$45,0)))))</f>
        <v>0</v>
      </c>
      <c r="AT17" s="120">
        <f>+IF(ISBLANK('Informations clients'!AF17),0,
IF(ISBLANK('Informations clients'!V17),0,IF(VLOOKUP('Informations clients'!AF17,Technique!$H$45:$I$48,2,FALSE)=1,0,INDEX(Technique!$B$62:$F$75,MATCH($AG$1,Technique!$B$62:$B$75,0),MATCH('Informations clients'!AF17,Technique!$B$62:$F$62,0)))))</f>
        <v>0</v>
      </c>
      <c r="AU17" s="120">
        <f>+IF(ISBLANK('Informations clients'!AF17),0,
IF(AND($AG$1=5,VLOOKUP('Informations clients'!AF17,Technique!$H$45:$I$48,2,FALSE)=4),1,0))</f>
        <v>0</v>
      </c>
      <c r="AV17" s="120">
        <f>+IF(ISBLANK('Informations clients'!X17),0,IF($AG$1=5,1,0))</f>
        <v>0</v>
      </c>
      <c r="AW17" s="121"/>
      <c r="AX17" s="122">
        <f>+IF(ISBLANK('Informations clients'!AG17),0,
IF($AG$1=5,1,0))</f>
        <v>0</v>
      </c>
    </row>
    <row r="18" spans="1:50" s="123" customFormat="1" ht="11.25">
      <c r="A18" s="113" t="str">
        <f>IF(ISBLANK('Informations clients'!A18),"",'Informations clients'!A18)</f>
        <v/>
      </c>
      <c r="B18" s="124" t="str">
        <f>IF(ISBLANK('Informations clients'!C18),"",'Informations clients'!C18)</f>
        <v/>
      </c>
      <c r="C18" s="124" t="str">
        <f>IF(ISBLANK('Informations clients'!E18),"",'Informations clients'!E18)</f>
        <v/>
      </c>
      <c r="D18" s="126" t="str">
        <f>IF(ISBLANK('Informations clients'!G18),"",'Informations clients'!G18)</f>
        <v/>
      </c>
      <c r="E18" s="114"/>
      <c r="F18" s="127"/>
      <c r="G18" s="128"/>
      <c r="H18" s="114"/>
      <c r="I18" s="127"/>
      <c r="J18" s="129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14"/>
      <c r="AA18" s="131"/>
      <c r="AB18" s="115"/>
      <c r="AC18" s="116"/>
      <c r="AD18" s="117">
        <f>+IF(ISBLANK('Informations clients'!I18),0,
IF($AG$1=MONTH('Informations clients'!K18),1,0))</f>
        <v>0</v>
      </c>
      <c r="AE18" s="118">
        <f>+IF(ISBLANK('Informations clients'!J18),0,
IF(MONTH('Informations clients'!K18)=$AG$1,1,0))</f>
        <v>0</v>
      </c>
      <c r="AF18" s="119"/>
      <c r="AG18" s="117">
        <f>+IF(ISBLANK('Informations clients'!N18),0,
INDEX(Technique!$B$11:$F$23,MATCH($AG$1,Technique!$B$11:$B$23,0),MATCH(VLOOKUP('Informations clients'!N18,Technique!$A$4:$B$6,2,FALSE),Technique!$B$11:$F$11,0)))</f>
        <v>0</v>
      </c>
      <c r="AH18" s="120">
        <f>+IF(ISBLANK('Informations clients'!O18),0,
IF(VLOOKUP('Informations clients'!O18,Technique!$A$79:$B$81,2,FALSE)=1,0,
IF(VLOOKUP('Informations clients'!O18,Technique!$A$79:$B$81,2,FALSE)=2,1,
IF($AG$1=1,1,0))))</f>
        <v>0</v>
      </c>
      <c r="AI18" s="120">
        <f>+IF(ISBLANK('Informations clients'!P18),0,
IF(MONTH('Informations clients'!T18)=$AG$1,1,0))</f>
        <v>0</v>
      </c>
      <c r="AJ18" s="120">
        <f>+IF(ISBLANK('Informations clients'!Q18),0,IF($AG$1=EDATE('Informations clients'!G18,3),1,0))</f>
        <v>0</v>
      </c>
      <c r="AK18" s="120">
        <f>+IF(ISBLANK('Informations clients'!R18),0,
IF($AG$1=5,1,0))</f>
        <v>0</v>
      </c>
      <c r="AL18" s="120">
        <f>+IF(ISBLANK('Informations clients'!G18),0,IF($AG$1=3,1,0))</f>
        <v>0</v>
      </c>
      <c r="AM18" s="120">
        <f>+IF(ISBLANK('Informations clients'!G18),0,IF($AG$1=3,1,0))</f>
        <v>0</v>
      </c>
      <c r="AN18" s="120">
        <f>IF(ISBLANK('Informations clients'!U18),0,
IF($AG$1=12,1,0))</f>
        <v>0</v>
      </c>
      <c r="AO18" s="120">
        <f>IF(ISBLANK('Informations clients'!#REF!),0,
IF($AG$1=6,1,0))</f>
        <v>0</v>
      </c>
      <c r="AP18" s="120">
        <f>IF(ISBLANK('Informations clients'!#REF!),0,
IF($AG$1=12,1,0))</f>
        <v>0</v>
      </c>
      <c r="AQ18" s="120">
        <f>+IF(ISBLANK('Informations clients'!X18),0,IF($AG$1=2,1,0))</f>
        <v>0</v>
      </c>
      <c r="AR18" s="120">
        <f>IF(ISBLANK('Informations clients'!L18),0,
IF($AG$1=2,1,0))</f>
        <v>0</v>
      </c>
      <c r="AS18" s="120">
        <f>IF(ISBLANK('Informations clients'!AF18),0,
IF(ISBLANK('Informations clients'!U18),0,IF(VLOOKUP('Informations clients'!AF18,Technique!$H$45:$I$48,2,FALSE)=1,0,INDEX(Technique!$B$45:$F$58,MATCH($AG$1,Technique!$B$45:$B$58,0),MATCH('Informations clients'!AF18,Technique!$B$45:$F$45,0)))))</f>
        <v>0</v>
      </c>
      <c r="AT18" s="120">
        <f>+IF(ISBLANK('Informations clients'!AF18),0,
IF(ISBLANK('Informations clients'!V18),0,IF(VLOOKUP('Informations clients'!AF18,Technique!$H$45:$I$48,2,FALSE)=1,0,INDEX(Technique!$B$62:$F$75,MATCH($AG$1,Technique!$B$62:$B$75,0),MATCH('Informations clients'!AF18,Technique!$B$62:$F$62,0)))))</f>
        <v>0</v>
      </c>
      <c r="AU18" s="120">
        <f>+IF(ISBLANK('Informations clients'!AF18),0,
IF(AND($AG$1=5,VLOOKUP('Informations clients'!AF18,Technique!$H$45:$I$48,2,FALSE)=4),1,0))</f>
        <v>0</v>
      </c>
      <c r="AV18" s="120">
        <f>+IF(ISBLANK('Informations clients'!X18),0,IF($AG$1=5,1,0))</f>
        <v>0</v>
      </c>
      <c r="AW18" s="121"/>
      <c r="AX18" s="122">
        <f>+IF(ISBLANK('Informations clients'!AG18),0,
IF($AG$1=5,1,0))</f>
        <v>0</v>
      </c>
    </row>
    <row r="19" spans="1:50" s="123" customFormat="1" ht="11.25">
      <c r="A19" s="113" t="str">
        <f>IF(ISBLANK('Informations clients'!A19),"",'Informations clients'!A19)</f>
        <v/>
      </c>
      <c r="B19" s="124" t="str">
        <f>IF(ISBLANK('Informations clients'!C19),"",'Informations clients'!C19)</f>
        <v/>
      </c>
      <c r="C19" s="124" t="str">
        <f>IF(ISBLANK('Informations clients'!E19),"",'Informations clients'!E19)</f>
        <v/>
      </c>
      <c r="D19" s="126" t="str">
        <f>IF(ISBLANK('Informations clients'!G19),"",'Informations clients'!G19)</f>
        <v/>
      </c>
      <c r="E19" s="114"/>
      <c r="F19" s="127"/>
      <c r="G19" s="128"/>
      <c r="H19" s="114"/>
      <c r="I19" s="127"/>
      <c r="J19" s="129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14"/>
      <c r="AA19" s="131"/>
      <c r="AB19" s="115"/>
      <c r="AC19" s="116"/>
      <c r="AD19" s="117">
        <f>+IF(ISBLANK('Informations clients'!I19),0,
IF($AG$1=MONTH('Informations clients'!K19),1,0))</f>
        <v>0</v>
      </c>
      <c r="AE19" s="118">
        <f>+IF(ISBLANK('Informations clients'!J19),0,
IF(MONTH('Informations clients'!K19)=$AG$1,1,0))</f>
        <v>0</v>
      </c>
      <c r="AF19" s="119"/>
      <c r="AG19" s="117">
        <f>+IF(ISBLANK('Informations clients'!N19),0,
INDEX(Technique!$B$11:$F$23,MATCH($AG$1,Technique!$B$11:$B$23,0),MATCH(VLOOKUP('Informations clients'!N19,Technique!$A$4:$B$6,2,FALSE),Technique!$B$11:$F$11,0)))</f>
        <v>0</v>
      </c>
      <c r="AH19" s="120">
        <f>+IF(ISBLANK('Informations clients'!O19),0,
IF(VLOOKUP('Informations clients'!O19,Technique!$A$79:$B$81,2,FALSE)=1,0,
IF(VLOOKUP('Informations clients'!O19,Technique!$A$79:$B$81,2,FALSE)=2,1,
IF($AG$1=1,1,0))))</f>
        <v>0</v>
      </c>
      <c r="AI19" s="120">
        <f>+IF(ISBLANK('Informations clients'!P19),0,
IF(MONTH('Informations clients'!T19)=$AG$1,1,0))</f>
        <v>0</v>
      </c>
      <c r="AJ19" s="120">
        <f>+IF(ISBLANK('Informations clients'!Q19),0,IF($AG$1=EDATE('Informations clients'!G19,3),1,0))</f>
        <v>0</v>
      </c>
      <c r="AK19" s="120">
        <f>+IF(ISBLANK('Informations clients'!R19),0,
IF($AG$1=5,1,0))</f>
        <v>0</v>
      </c>
      <c r="AL19" s="120">
        <f>+IF(ISBLANK('Informations clients'!G19),0,IF($AG$1=3,1,0))</f>
        <v>0</v>
      </c>
      <c r="AM19" s="120">
        <f>+IF(ISBLANK('Informations clients'!G19),0,IF($AG$1=3,1,0))</f>
        <v>0</v>
      </c>
      <c r="AN19" s="120">
        <f>IF(ISBLANK('Informations clients'!U19),0,
IF($AG$1=12,1,0))</f>
        <v>0</v>
      </c>
      <c r="AO19" s="120">
        <f>IF(ISBLANK('Informations clients'!#REF!),0,
IF($AG$1=6,1,0))</f>
        <v>0</v>
      </c>
      <c r="AP19" s="120">
        <f>IF(ISBLANK('Informations clients'!#REF!),0,
IF($AG$1=12,1,0))</f>
        <v>0</v>
      </c>
      <c r="AQ19" s="120">
        <f>+IF(ISBLANK('Informations clients'!X19),0,IF($AG$1=2,1,0))</f>
        <v>0</v>
      </c>
      <c r="AR19" s="120">
        <f>IF(ISBLANK('Informations clients'!L19),0,
IF($AG$1=2,1,0))</f>
        <v>0</v>
      </c>
      <c r="AS19" s="120">
        <f>IF(ISBLANK('Informations clients'!AF19),0,
IF(ISBLANK('Informations clients'!U19),0,IF(VLOOKUP('Informations clients'!AF19,Technique!$H$45:$I$48,2,FALSE)=1,0,INDEX(Technique!$B$45:$F$58,MATCH($AG$1,Technique!$B$45:$B$58,0),MATCH('Informations clients'!AF19,Technique!$B$45:$F$45,0)))))</f>
        <v>0</v>
      </c>
      <c r="AT19" s="120">
        <f>+IF(ISBLANK('Informations clients'!AF19),0,
IF(ISBLANK('Informations clients'!V19),0,IF(VLOOKUP('Informations clients'!AF19,Technique!$H$45:$I$48,2,FALSE)=1,0,INDEX(Technique!$B$62:$F$75,MATCH($AG$1,Technique!$B$62:$B$75,0),MATCH('Informations clients'!AF19,Technique!$B$62:$F$62,0)))))</f>
        <v>0</v>
      </c>
      <c r="AU19" s="120">
        <f>+IF(ISBLANK('Informations clients'!AF19),0,
IF(AND($AG$1=5,VLOOKUP('Informations clients'!AF19,Technique!$H$45:$I$48,2,FALSE)=4),1,0))</f>
        <v>0</v>
      </c>
      <c r="AV19" s="120">
        <f>+IF(ISBLANK('Informations clients'!X19),0,IF($AG$1=5,1,0))</f>
        <v>0</v>
      </c>
      <c r="AW19" s="121"/>
      <c r="AX19" s="122">
        <f>+IF(ISBLANK('Informations clients'!AG19),0,
IF($AG$1=5,1,0))</f>
        <v>0</v>
      </c>
    </row>
    <row r="20" spans="1:50" s="123" customFormat="1" ht="11.25">
      <c r="A20" s="113" t="str">
        <f>IF(ISBLANK('Informations clients'!A20),"",'Informations clients'!A20)</f>
        <v/>
      </c>
      <c r="B20" s="124" t="str">
        <f>IF(ISBLANK('Informations clients'!C20),"",'Informations clients'!C20)</f>
        <v/>
      </c>
      <c r="C20" s="124" t="str">
        <f>IF(ISBLANK('Informations clients'!E20),"",'Informations clients'!E20)</f>
        <v/>
      </c>
      <c r="D20" s="126" t="str">
        <f>IF(ISBLANK('Informations clients'!G20),"",'Informations clients'!G20)</f>
        <v/>
      </c>
      <c r="E20" s="114"/>
      <c r="F20" s="127"/>
      <c r="G20" s="128"/>
      <c r="H20" s="114"/>
      <c r="I20" s="127"/>
      <c r="J20" s="129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14"/>
      <c r="AA20" s="131"/>
      <c r="AB20" s="115"/>
      <c r="AC20" s="116"/>
      <c r="AD20" s="117">
        <f>+IF(ISBLANK('Informations clients'!I20),0,
IF($AG$1=MONTH('Informations clients'!K20),1,0))</f>
        <v>0</v>
      </c>
      <c r="AE20" s="118">
        <f>+IF(ISBLANK('Informations clients'!J20),0,
IF(MONTH('Informations clients'!K20)=$AG$1,1,0))</f>
        <v>0</v>
      </c>
      <c r="AF20" s="119"/>
      <c r="AG20" s="117">
        <f>+IF(ISBLANK('Informations clients'!N20),0,
INDEX(Technique!$B$11:$F$23,MATCH($AG$1,Technique!$B$11:$B$23,0),MATCH(VLOOKUP('Informations clients'!N20,Technique!$A$4:$B$6,2,FALSE),Technique!$B$11:$F$11,0)))</f>
        <v>0</v>
      </c>
      <c r="AH20" s="120">
        <f>+IF(ISBLANK('Informations clients'!O20),0,
IF(VLOOKUP('Informations clients'!O20,Technique!$A$79:$B$81,2,FALSE)=1,0,
IF(VLOOKUP('Informations clients'!O20,Technique!$A$79:$B$81,2,FALSE)=2,1,
IF($AG$1=1,1,0))))</f>
        <v>0</v>
      </c>
      <c r="AI20" s="120">
        <f>+IF(ISBLANK('Informations clients'!P20),0,
IF(MONTH('Informations clients'!T20)=$AG$1,1,0))</f>
        <v>0</v>
      </c>
      <c r="AJ20" s="120">
        <f>+IF(ISBLANK('Informations clients'!Q20),0,IF($AG$1=EDATE('Informations clients'!G20,3),1,0))</f>
        <v>0</v>
      </c>
      <c r="AK20" s="120">
        <f>+IF(ISBLANK('Informations clients'!R20),0,
IF($AG$1=5,1,0))</f>
        <v>0</v>
      </c>
      <c r="AL20" s="120">
        <f>+IF(ISBLANK('Informations clients'!G20),0,IF($AG$1=3,1,0))</f>
        <v>0</v>
      </c>
      <c r="AM20" s="120">
        <f>+IF(ISBLANK('Informations clients'!G20),0,IF($AG$1=3,1,0))</f>
        <v>0</v>
      </c>
      <c r="AN20" s="120">
        <f>IF(ISBLANK('Informations clients'!U20),0,
IF($AG$1=12,1,0))</f>
        <v>0</v>
      </c>
      <c r="AO20" s="120">
        <f>IF(ISBLANK('Informations clients'!#REF!),0,
IF($AG$1=6,1,0))</f>
        <v>0</v>
      </c>
      <c r="AP20" s="120">
        <f>IF(ISBLANK('Informations clients'!#REF!),0,
IF($AG$1=12,1,0))</f>
        <v>0</v>
      </c>
      <c r="AQ20" s="120">
        <f>+IF(ISBLANK('Informations clients'!X20),0,IF($AG$1=2,1,0))</f>
        <v>0</v>
      </c>
      <c r="AR20" s="120">
        <f>IF(ISBLANK('Informations clients'!L20),0,
IF($AG$1=2,1,0))</f>
        <v>0</v>
      </c>
      <c r="AS20" s="120">
        <f>IF(ISBLANK('Informations clients'!AF20),0,
IF(ISBLANK('Informations clients'!U20),0,IF(VLOOKUP('Informations clients'!AF20,Technique!$H$45:$I$48,2,FALSE)=1,0,INDEX(Technique!$B$45:$F$58,MATCH($AG$1,Technique!$B$45:$B$58,0),MATCH('Informations clients'!AF20,Technique!$B$45:$F$45,0)))))</f>
        <v>0</v>
      </c>
      <c r="AT20" s="120">
        <f>+IF(ISBLANK('Informations clients'!AF20),0,
IF(ISBLANK('Informations clients'!V20),0,IF(VLOOKUP('Informations clients'!AF20,Technique!$H$45:$I$48,2,FALSE)=1,0,INDEX(Technique!$B$62:$F$75,MATCH($AG$1,Technique!$B$62:$B$75,0),MATCH('Informations clients'!AF20,Technique!$B$62:$F$62,0)))))</f>
        <v>0</v>
      </c>
      <c r="AU20" s="120">
        <f>+IF(ISBLANK('Informations clients'!AF20),0,
IF(AND($AG$1=5,VLOOKUP('Informations clients'!AF20,Technique!$H$45:$I$48,2,FALSE)=4),1,0))</f>
        <v>0</v>
      </c>
      <c r="AV20" s="120">
        <f>+IF(ISBLANK('Informations clients'!X20),0,IF($AG$1=5,1,0))</f>
        <v>0</v>
      </c>
      <c r="AW20" s="121"/>
      <c r="AX20" s="122">
        <f>+IF(ISBLANK('Informations clients'!AG20),0,
IF($AG$1=5,1,0))</f>
        <v>0</v>
      </c>
    </row>
    <row r="21" spans="1:50" s="123" customFormat="1" ht="11.25">
      <c r="A21" s="113" t="str">
        <f>IF(ISBLANK('Informations clients'!A21),"",'Informations clients'!A21)</f>
        <v/>
      </c>
      <c r="B21" s="124" t="str">
        <f>IF(ISBLANK('Informations clients'!C21),"",'Informations clients'!C21)</f>
        <v/>
      </c>
      <c r="C21" s="124" t="str">
        <f>IF(ISBLANK('Informations clients'!E21),"",'Informations clients'!E21)</f>
        <v/>
      </c>
      <c r="D21" s="126" t="str">
        <f>IF(ISBLANK('Informations clients'!G21),"",'Informations clients'!G21)</f>
        <v/>
      </c>
      <c r="E21" s="114"/>
      <c r="F21" s="127"/>
      <c r="G21" s="128"/>
      <c r="H21" s="114"/>
      <c r="I21" s="127"/>
      <c r="J21" s="129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14"/>
      <c r="AA21" s="131"/>
      <c r="AB21" s="115"/>
      <c r="AC21" s="116"/>
      <c r="AD21" s="117">
        <f>+IF(ISBLANK('Informations clients'!I21),0,
IF($AG$1=MONTH('Informations clients'!K21),1,0))</f>
        <v>0</v>
      </c>
      <c r="AE21" s="118">
        <f>+IF(ISBLANK('Informations clients'!J21),0,
IF(MONTH('Informations clients'!K21)=$AG$1,1,0))</f>
        <v>0</v>
      </c>
      <c r="AF21" s="119"/>
      <c r="AG21" s="117">
        <f>+IF(ISBLANK('Informations clients'!N21),0,
INDEX(Technique!$B$11:$F$23,MATCH($AG$1,Technique!$B$11:$B$23,0),MATCH(VLOOKUP('Informations clients'!N21,Technique!$A$4:$B$6,2,FALSE),Technique!$B$11:$F$11,0)))</f>
        <v>0</v>
      </c>
      <c r="AH21" s="120">
        <f>+IF(ISBLANK('Informations clients'!O21),0,
IF(VLOOKUP('Informations clients'!O21,Technique!$A$79:$B$81,2,FALSE)=1,0,
IF(VLOOKUP('Informations clients'!O21,Technique!$A$79:$B$81,2,FALSE)=2,1,
IF($AG$1=1,1,0))))</f>
        <v>0</v>
      </c>
      <c r="AI21" s="120">
        <f>+IF(ISBLANK('Informations clients'!P21),0,
IF(MONTH('Informations clients'!T21)=$AG$1,1,0))</f>
        <v>0</v>
      </c>
      <c r="AJ21" s="120">
        <f>+IF(ISBLANK('Informations clients'!Q21),0,IF($AG$1=EDATE('Informations clients'!G21,3),1,0))</f>
        <v>0</v>
      </c>
      <c r="AK21" s="120">
        <f>+IF(ISBLANK('Informations clients'!R21),0,
IF($AG$1=5,1,0))</f>
        <v>0</v>
      </c>
      <c r="AL21" s="120">
        <f>+IF(ISBLANK('Informations clients'!G21),0,IF($AG$1=3,1,0))</f>
        <v>0</v>
      </c>
      <c r="AM21" s="120">
        <f>+IF(ISBLANK('Informations clients'!G21),0,IF($AG$1=3,1,0))</f>
        <v>0</v>
      </c>
      <c r="AN21" s="120">
        <f>IF(ISBLANK('Informations clients'!U21),0,
IF($AG$1=12,1,0))</f>
        <v>0</v>
      </c>
      <c r="AO21" s="120">
        <f>IF(ISBLANK('Informations clients'!#REF!),0,
IF($AG$1=6,1,0))</f>
        <v>0</v>
      </c>
      <c r="AP21" s="120">
        <f>IF(ISBLANK('Informations clients'!#REF!),0,
IF($AG$1=12,1,0))</f>
        <v>0</v>
      </c>
      <c r="AQ21" s="120">
        <f>+IF(ISBLANK('Informations clients'!X21),0,IF($AG$1=2,1,0))</f>
        <v>0</v>
      </c>
      <c r="AR21" s="120">
        <f>IF(ISBLANK('Informations clients'!L21),0,
IF($AG$1=2,1,0))</f>
        <v>0</v>
      </c>
      <c r="AS21" s="120">
        <f>IF(ISBLANK('Informations clients'!AF21),0,
IF(ISBLANK('Informations clients'!U21),0,IF(VLOOKUP('Informations clients'!AF21,Technique!$H$45:$I$48,2,FALSE)=1,0,INDEX(Technique!$B$45:$F$58,MATCH($AG$1,Technique!$B$45:$B$58,0),MATCH('Informations clients'!AF21,Technique!$B$45:$F$45,0)))))</f>
        <v>0</v>
      </c>
      <c r="AT21" s="120">
        <f>+IF(ISBLANK('Informations clients'!AF21),0,
IF(ISBLANK('Informations clients'!V21),0,IF(VLOOKUP('Informations clients'!AF21,Technique!$H$45:$I$48,2,FALSE)=1,0,INDEX(Technique!$B$62:$F$75,MATCH($AG$1,Technique!$B$62:$B$75,0),MATCH('Informations clients'!AF21,Technique!$B$62:$F$62,0)))))</f>
        <v>0</v>
      </c>
      <c r="AU21" s="120">
        <f>+IF(ISBLANK('Informations clients'!AF21),0,
IF(AND($AG$1=5,VLOOKUP('Informations clients'!AF21,Technique!$H$45:$I$48,2,FALSE)=4),1,0))</f>
        <v>0</v>
      </c>
      <c r="AV21" s="120">
        <f>+IF(ISBLANK('Informations clients'!X21),0,IF($AG$1=5,1,0))</f>
        <v>0</v>
      </c>
      <c r="AW21" s="121"/>
      <c r="AX21" s="122">
        <f>+IF(ISBLANK('Informations clients'!AG21),0,
IF($AG$1=5,1,0))</f>
        <v>0</v>
      </c>
    </row>
    <row r="22" spans="1:50" s="123" customFormat="1" ht="11.25">
      <c r="A22" s="113" t="str">
        <f>IF(ISBLANK('Informations clients'!A22),"",'Informations clients'!A22)</f>
        <v/>
      </c>
      <c r="B22" s="124" t="str">
        <f>IF(ISBLANK('Informations clients'!C22),"",'Informations clients'!C22)</f>
        <v/>
      </c>
      <c r="C22" s="124" t="str">
        <f>IF(ISBLANK('Informations clients'!E22),"",'Informations clients'!E22)</f>
        <v/>
      </c>
      <c r="D22" s="126" t="str">
        <f>IF(ISBLANK('Informations clients'!G22),"",'Informations clients'!G22)</f>
        <v/>
      </c>
      <c r="E22" s="114"/>
      <c r="F22" s="127"/>
      <c r="G22" s="128"/>
      <c r="H22" s="114"/>
      <c r="I22" s="127"/>
      <c r="J22" s="129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14"/>
      <c r="AA22" s="131"/>
      <c r="AB22" s="115"/>
      <c r="AC22" s="116"/>
      <c r="AD22" s="117">
        <f>+IF(ISBLANK('Informations clients'!I22),0,
IF($AG$1=MONTH('Informations clients'!K22),1,0))</f>
        <v>0</v>
      </c>
      <c r="AE22" s="118">
        <f>+IF(ISBLANK('Informations clients'!J22),0,
IF(MONTH('Informations clients'!K22)=$AG$1,1,0))</f>
        <v>0</v>
      </c>
      <c r="AF22" s="119"/>
      <c r="AG22" s="117">
        <f>+IF(ISBLANK('Informations clients'!N22),0,
INDEX(Technique!$B$11:$F$23,MATCH($AG$1,Technique!$B$11:$B$23,0),MATCH(VLOOKUP('Informations clients'!N22,Technique!$A$4:$B$6,2,FALSE),Technique!$B$11:$F$11,0)))</f>
        <v>0</v>
      </c>
      <c r="AH22" s="120">
        <f>+IF(ISBLANK('Informations clients'!O22),0,
IF(VLOOKUP('Informations clients'!O22,Technique!$A$79:$B$81,2,FALSE)=1,0,
IF(VLOOKUP('Informations clients'!O22,Technique!$A$79:$B$81,2,FALSE)=2,1,
IF($AG$1=1,1,0))))</f>
        <v>0</v>
      </c>
      <c r="AI22" s="120">
        <f>+IF(ISBLANK('Informations clients'!P22),0,
IF(MONTH('Informations clients'!T22)=$AG$1,1,0))</f>
        <v>0</v>
      </c>
      <c r="AJ22" s="120">
        <f>+IF(ISBLANK('Informations clients'!Q22),0,IF($AG$1=EDATE('Informations clients'!G22,3),1,0))</f>
        <v>0</v>
      </c>
      <c r="AK22" s="120">
        <f>+IF(ISBLANK('Informations clients'!R22),0,
IF($AG$1=5,1,0))</f>
        <v>0</v>
      </c>
      <c r="AL22" s="120">
        <f>+IF(ISBLANK('Informations clients'!G22),0,IF($AG$1=3,1,0))</f>
        <v>0</v>
      </c>
      <c r="AM22" s="120">
        <f>+IF(ISBLANK('Informations clients'!G22),0,IF($AG$1=3,1,0))</f>
        <v>0</v>
      </c>
      <c r="AN22" s="120">
        <f>IF(ISBLANK('Informations clients'!U22),0,
IF($AG$1=12,1,0))</f>
        <v>0</v>
      </c>
      <c r="AO22" s="120">
        <f>IF(ISBLANK('Informations clients'!#REF!),0,
IF($AG$1=6,1,0))</f>
        <v>0</v>
      </c>
      <c r="AP22" s="120">
        <f>IF(ISBLANK('Informations clients'!#REF!),0,
IF($AG$1=12,1,0))</f>
        <v>0</v>
      </c>
      <c r="AQ22" s="120">
        <f>+IF(ISBLANK('Informations clients'!X22),0,IF($AG$1=2,1,0))</f>
        <v>0</v>
      </c>
      <c r="AR22" s="120">
        <f>IF(ISBLANK('Informations clients'!L22),0,
IF($AG$1=2,1,0))</f>
        <v>0</v>
      </c>
      <c r="AS22" s="120">
        <f>IF(ISBLANK('Informations clients'!AF22),0,
IF(ISBLANK('Informations clients'!U22),0,IF(VLOOKUP('Informations clients'!AF22,Technique!$H$45:$I$48,2,FALSE)=1,0,INDEX(Technique!$B$45:$F$58,MATCH($AG$1,Technique!$B$45:$B$58,0),MATCH('Informations clients'!AF22,Technique!$B$45:$F$45,0)))))</f>
        <v>0</v>
      </c>
      <c r="AT22" s="120">
        <f>+IF(ISBLANK('Informations clients'!AF22),0,
IF(ISBLANK('Informations clients'!V22),0,IF(VLOOKUP('Informations clients'!AF22,Technique!$H$45:$I$48,2,FALSE)=1,0,INDEX(Technique!$B$62:$F$75,MATCH($AG$1,Technique!$B$62:$B$75,0),MATCH('Informations clients'!AF22,Technique!$B$62:$F$62,0)))))</f>
        <v>0</v>
      </c>
      <c r="AU22" s="120">
        <f>+IF(ISBLANK('Informations clients'!AF22),0,
IF(AND($AG$1=5,VLOOKUP('Informations clients'!AF22,Technique!$H$45:$I$48,2,FALSE)=4),1,0))</f>
        <v>0</v>
      </c>
      <c r="AV22" s="120">
        <f>+IF(ISBLANK('Informations clients'!X22),0,IF($AG$1=5,1,0))</f>
        <v>0</v>
      </c>
      <c r="AW22" s="121"/>
      <c r="AX22" s="122">
        <f>+IF(ISBLANK('Informations clients'!AG22),0,
IF($AG$1=5,1,0))</f>
        <v>0</v>
      </c>
    </row>
    <row r="23" spans="1:50" s="123" customFormat="1" ht="11.25">
      <c r="A23" s="113" t="str">
        <f>IF(ISBLANK('Informations clients'!A23),"",'Informations clients'!A23)</f>
        <v/>
      </c>
      <c r="B23" s="124" t="str">
        <f>IF(ISBLANK('Informations clients'!C23),"",'Informations clients'!C23)</f>
        <v/>
      </c>
      <c r="C23" s="124" t="str">
        <f>IF(ISBLANK('Informations clients'!E23),"",'Informations clients'!E23)</f>
        <v/>
      </c>
      <c r="D23" s="126" t="str">
        <f>IF(ISBLANK('Informations clients'!G23),"",'Informations clients'!G23)</f>
        <v/>
      </c>
      <c r="E23" s="114"/>
      <c r="F23" s="127"/>
      <c r="G23" s="128"/>
      <c r="H23" s="114"/>
      <c r="I23" s="127"/>
      <c r="J23" s="129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14"/>
      <c r="AA23" s="131"/>
      <c r="AB23" s="115"/>
      <c r="AC23" s="116"/>
      <c r="AD23" s="117">
        <f>+IF(ISBLANK('Informations clients'!I23),0,
IF($AG$1=MONTH('Informations clients'!K23),1,0))</f>
        <v>0</v>
      </c>
      <c r="AE23" s="118">
        <f>+IF(ISBLANK('Informations clients'!J23),0,
IF(MONTH('Informations clients'!K23)=$AG$1,1,0))</f>
        <v>0</v>
      </c>
      <c r="AF23" s="119"/>
      <c r="AG23" s="117">
        <f>+IF(ISBLANK('Informations clients'!N23),0,
INDEX(Technique!$B$11:$F$23,MATCH($AG$1,Technique!$B$11:$B$23,0),MATCH(VLOOKUP('Informations clients'!N23,Technique!$A$4:$B$6,2,FALSE),Technique!$B$11:$F$11,0)))</f>
        <v>0</v>
      </c>
      <c r="AH23" s="120">
        <f>+IF(ISBLANK('Informations clients'!O23),0,
IF(VLOOKUP('Informations clients'!O23,Technique!$A$79:$B$81,2,FALSE)=1,0,
IF(VLOOKUP('Informations clients'!O23,Technique!$A$79:$B$81,2,FALSE)=2,1,
IF($AG$1=1,1,0))))</f>
        <v>0</v>
      </c>
      <c r="AI23" s="120">
        <f>+IF(ISBLANK('Informations clients'!P23),0,
IF(MONTH('Informations clients'!T23)=$AG$1,1,0))</f>
        <v>0</v>
      </c>
      <c r="AJ23" s="120">
        <f>+IF(ISBLANK('Informations clients'!Q23),0,IF($AG$1=EDATE('Informations clients'!G23,3),1,0))</f>
        <v>0</v>
      </c>
      <c r="AK23" s="120">
        <f>+IF(ISBLANK('Informations clients'!R23),0,
IF($AG$1=5,1,0))</f>
        <v>0</v>
      </c>
      <c r="AL23" s="120">
        <f>+IF(ISBLANK('Informations clients'!G23),0,IF($AG$1=3,1,0))</f>
        <v>0</v>
      </c>
      <c r="AM23" s="120">
        <f>+IF(ISBLANK('Informations clients'!G23),0,IF($AG$1=3,1,0))</f>
        <v>0</v>
      </c>
      <c r="AN23" s="120">
        <f>IF(ISBLANK('Informations clients'!U23),0,
IF($AG$1=12,1,0))</f>
        <v>0</v>
      </c>
      <c r="AO23" s="120">
        <f>IF(ISBLANK('Informations clients'!#REF!),0,
IF($AG$1=6,1,0))</f>
        <v>0</v>
      </c>
      <c r="AP23" s="120">
        <f>IF(ISBLANK('Informations clients'!#REF!),0,
IF($AG$1=12,1,0))</f>
        <v>0</v>
      </c>
      <c r="AQ23" s="120">
        <f>+IF(ISBLANK('Informations clients'!X23),0,IF($AG$1=2,1,0))</f>
        <v>0</v>
      </c>
      <c r="AR23" s="120">
        <f>IF(ISBLANK('Informations clients'!L23),0,
IF($AG$1=2,1,0))</f>
        <v>0</v>
      </c>
      <c r="AS23" s="120">
        <f>IF(ISBLANK('Informations clients'!AF23),0,
IF(ISBLANK('Informations clients'!U23),0,IF(VLOOKUP('Informations clients'!AF23,Technique!$H$45:$I$48,2,FALSE)=1,0,INDEX(Technique!$B$45:$F$58,MATCH($AG$1,Technique!$B$45:$B$58,0),MATCH('Informations clients'!AF23,Technique!$B$45:$F$45,0)))))</f>
        <v>0</v>
      </c>
      <c r="AT23" s="120">
        <f>+IF(ISBLANK('Informations clients'!AF23),0,
IF(ISBLANK('Informations clients'!V23),0,IF(VLOOKUP('Informations clients'!AF23,Technique!$H$45:$I$48,2,FALSE)=1,0,INDEX(Technique!$B$62:$F$75,MATCH($AG$1,Technique!$B$62:$B$75,0),MATCH('Informations clients'!AF23,Technique!$B$62:$F$62,0)))))</f>
        <v>0</v>
      </c>
      <c r="AU23" s="120">
        <f>+IF(ISBLANK('Informations clients'!AF23),0,
IF(AND($AG$1=5,VLOOKUP('Informations clients'!AF23,Technique!$H$45:$I$48,2,FALSE)=4),1,0))</f>
        <v>0</v>
      </c>
      <c r="AV23" s="120">
        <f>+IF(ISBLANK('Informations clients'!X23),0,IF($AG$1=5,1,0))</f>
        <v>0</v>
      </c>
      <c r="AW23" s="121"/>
      <c r="AX23" s="122">
        <f>+IF(ISBLANK('Informations clients'!AG23),0,
IF($AG$1=5,1,0))</f>
        <v>0</v>
      </c>
    </row>
    <row r="24" spans="1:50" s="123" customFormat="1" ht="11.25">
      <c r="A24" s="113" t="str">
        <f>IF(ISBLANK('Informations clients'!A24),"",'Informations clients'!A24)</f>
        <v/>
      </c>
      <c r="B24" s="124" t="str">
        <f>IF(ISBLANK('Informations clients'!C24),"",'Informations clients'!C24)</f>
        <v/>
      </c>
      <c r="C24" s="124" t="str">
        <f>IF(ISBLANK('Informations clients'!E24),"",'Informations clients'!E24)</f>
        <v/>
      </c>
      <c r="D24" s="126" t="str">
        <f>IF(ISBLANK('Informations clients'!G24),"",'Informations clients'!G24)</f>
        <v/>
      </c>
      <c r="E24" s="114"/>
      <c r="F24" s="127"/>
      <c r="G24" s="128"/>
      <c r="H24" s="114"/>
      <c r="I24" s="127"/>
      <c r="J24" s="129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14"/>
      <c r="AA24" s="131"/>
      <c r="AB24" s="115"/>
      <c r="AC24" s="116"/>
      <c r="AD24" s="117">
        <f>+IF(ISBLANK('Informations clients'!I24),0,
IF($AG$1=MONTH('Informations clients'!K24),1,0))</f>
        <v>0</v>
      </c>
      <c r="AE24" s="118">
        <f>+IF(ISBLANK('Informations clients'!J24),0,
IF(MONTH('Informations clients'!K24)=$AG$1,1,0))</f>
        <v>0</v>
      </c>
      <c r="AF24" s="119"/>
      <c r="AG24" s="117">
        <f>+IF(ISBLANK('Informations clients'!N24),0,
INDEX(Technique!$B$11:$F$23,MATCH($AG$1,Technique!$B$11:$B$23,0),MATCH(VLOOKUP('Informations clients'!N24,Technique!$A$4:$B$6,2,FALSE),Technique!$B$11:$F$11,0)))</f>
        <v>0</v>
      </c>
      <c r="AH24" s="120">
        <f>+IF(ISBLANK('Informations clients'!O24),0,
IF(VLOOKUP('Informations clients'!O24,Technique!$A$79:$B$81,2,FALSE)=1,0,
IF(VLOOKUP('Informations clients'!O24,Technique!$A$79:$B$81,2,FALSE)=2,1,
IF($AG$1=1,1,0))))</f>
        <v>0</v>
      </c>
      <c r="AI24" s="120">
        <f>+IF(ISBLANK('Informations clients'!P24),0,
IF(MONTH('Informations clients'!T24)=$AG$1,1,0))</f>
        <v>0</v>
      </c>
      <c r="AJ24" s="120">
        <f>+IF(ISBLANK('Informations clients'!Q24),0,IF($AG$1=EDATE('Informations clients'!G24,3),1,0))</f>
        <v>0</v>
      </c>
      <c r="AK24" s="120">
        <f>+IF(ISBLANK('Informations clients'!R24),0,
IF($AG$1=5,1,0))</f>
        <v>0</v>
      </c>
      <c r="AL24" s="120">
        <f>+IF(ISBLANK('Informations clients'!G24),0,IF($AG$1=3,1,0))</f>
        <v>0</v>
      </c>
      <c r="AM24" s="120">
        <f>+IF(ISBLANK('Informations clients'!G24),0,IF($AG$1=3,1,0))</f>
        <v>0</v>
      </c>
      <c r="AN24" s="120">
        <f>IF(ISBLANK('Informations clients'!U24),0,
IF($AG$1=12,1,0))</f>
        <v>0</v>
      </c>
      <c r="AO24" s="120">
        <f>IF(ISBLANK('Informations clients'!#REF!),0,
IF($AG$1=6,1,0))</f>
        <v>0</v>
      </c>
      <c r="AP24" s="120">
        <f>IF(ISBLANK('Informations clients'!#REF!),0,
IF($AG$1=12,1,0))</f>
        <v>0</v>
      </c>
      <c r="AQ24" s="120">
        <f>+IF(ISBLANK('Informations clients'!X24),0,IF($AG$1=2,1,0))</f>
        <v>0</v>
      </c>
      <c r="AR24" s="120">
        <f>IF(ISBLANK('Informations clients'!L24),0,
IF($AG$1=2,1,0))</f>
        <v>0</v>
      </c>
      <c r="AS24" s="120">
        <f>IF(ISBLANK('Informations clients'!AF24),0,
IF(ISBLANK('Informations clients'!U24),0,IF(VLOOKUP('Informations clients'!AF24,Technique!$H$45:$I$48,2,FALSE)=1,0,INDEX(Technique!$B$45:$F$58,MATCH($AG$1,Technique!$B$45:$B$58,0),MATCH('Informations clients'!AF24,Technique!$B$45:$F$45,0)))))</f>
        <v>0</v>
      </c>
      <c r="AT24" s="120">
        <f>+IF(ISBLANK('Informations clients'!AF24),0,
IF(ISBLANK('Informations clients'!V24),0,IF(VLOOKUP('Informations clients'!AF24,Technique!$H$45:$I$48,2,FALSE)=1,0,INDEX(Technique!$B$62:$F$75,MATCH($AG$1,Technique!$B$62:$B$75,0),MATCH('Informations clients'!AF24,Technique!$B$62:$F$62,0)))))</f>
        <v>0</v>
      </c>
      <c r="AU24" s="120">
        <f>+IF(ISBLANK('Informations clients'!AF24),0,
IF(AND($AG$1=5,VLOOKUP('Informations clients'!AF24,Technique!$H$45:$I$48,2,FALSE)=4),1,0))</f>
        <v>0</v>
      </c>
      <c r="AV24" s="120">
        <f>+IF(ISBLANK('Informations clients'!X24),0,IF($AG$1=5,1,0))</f>
        <v>0</v>
      </c>
      <c r="AW24" s="121"/>
      <c r="AX24" s="122">
        <f>+IF(ISBLANK('Informations clients'!AG24),0,
IF($AG$1=5,1,0))</f>
        <v>0</v>
      </c>
    </row>
    <row r="25" spans="1:50" s="123" customFormat="1" ht="11.25">
      <c r="A25" s="113" t="str">
        <f>IF(ISBLANK('Informations clients'!A25),"",'Informations clients'!A25)</f>
        <v/>
      </c>
      <c r="B25" s="124" t="str">
        <f>IF(ISBLANK('Informations clients'!C25),"",'Informations clients'!C25)</f>
        <v/>
      </c>
      <c r="C25" s="124" t="str">
        <f>IF(ISBLANK('Informations clients'!E25),"",'Informations clients'!E25)</f>
        <v/>
      </c>
      <c r="D25" s="126" t="str">
        <f>IF(ISBLANK('Informations clients'!G25),"",'Informations clients'!G25)</f>
        <v/>
      </c>
      <c r="E25" s="114"/>
      <c r="F25" s="127"/>
      <c r="G25" s="128"/>
      <c r="H25" s="114"/>
      <c r="I25" s="127"/>
      <c r="J25" s="129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14"/>
      <c r="AA25" s="131"/>
      <c r="AB25" s="115"/>
      <c r="AC25" s="116"/>
      <c r="AD25" s="117">
        <f>+IF(ISBLANK('Informations clients'!I25),0,
IF($AG$1=MONTH('Informations clients'!K25),1,0))</f>
        <v>0</v>
      </c>
      <c r="AE25" s="118">
        <f>+IF(ISBLANK('Informations clients'!J25),0,
IF(MONTH('Informations clients'!K25)=$AG$1,1,0))</f>
        <v>0</v>
      </c>
      <c r="AF25" s="119"/>
      <c r="AG25" s="117">
        <f>+IF(ISBLANK('Informations clients'!N25),0,
INDEX(Technique!$B$11:$F$23,MATCH($AG$1,Technique!$B$11:$B$23,0),MATCH(VLOOKUP('Informations clients'!N25,Technique!$A$4:$B$6,2,FALSE),Technique!$B$11:$F$11,0)))</f>
        <v>0</v>
      </c>
      <c r="AH25" s="120">
        <f>+IF(ISBLANK('Informations clients'!O25),0,
IF(VLOOKUP('Informations clients'!O25,Technique!$A$79:$B$81,2,FALSE)=1,0,
IF(VLOOKUP('Informations clients'!O25,Technique!$A$79:$B$81,2,FALSE)=2,1,
IF($AG$1=1,1,0))))</f>
        <v>0</v>
      </c>
      <c r="AI25" s="120">
        <f>+IF(ISBLANK('Informations clients'!P25),0,
IF(MONTH('Informations clients'!T25)=$AG$1,1,0))</f>
        <v>0</v>
      </c>
      <c r="AJ25" s="120">
        <f>+IF(ISBLANK('Informations clients'!Q25),0,IF($AG$1=EDATE('Informations clients'!G25,3),1,0))</f>
        <v>0</v>
      </c>
      <c r="AK25" s="120">
        <f>+IF(ISBLANK('Informations clients'!R25),0,
IF($AG$1=5,1,0))</f>
        <v>0</v>
      </c>
      <c r="AL25" s="120">
        <f>+IF(ISBLANK('Informations clients'!G25),0,IF($AG$1=3,1,0))</f>
        <v>0</v>
      </c>
      <c r="AM25" s="120">
        <f>+IF(ISBLANK('Informations clients'!G25),0,IF($AG$1=3,1,0))</f>
        <v>0</v>
      </c>
      <c r="AN25" s="120">
        <f>IF(ISBLANK('Informations clients'!U25),0,
IF($AG$1=12,1,0))</f>
        <v>0</v>
      </c>
      <c r="AO25" s="120">
        <f>IF(ISBLANK('Informations clients'!#REF!),0,
IF($AG$1=6,1,0))</f>
        <v>0</v>
      </c>
      <c r="AP25" s="120">
        <f>IF(ISBLANK('Informations clients'!#REF!),0,
IF($AG$1=12,1,0))</f>
        <v>0</v>
      </c>
      <c r="AQ25" s="120">
        <f>+IF(ISBLANK('Informations clients'!X25),0,IF($AG$1=2,1,0))</f>
        <v>0</v>
      </c>
      <c r="AR25" s="120">
        <f>IF(ISBLANK('Informations clients'!L25),0,
IF($AG$1=2,1,0))</f>
        <v>0</v>
      </c>
      <c r="AS25" s="120">
        <f>IF(ISBLANK('Informations clients'!AF25),0,
IF(ISBLANK('Informations clients'!U25),0,IF(VLOOKUP('Informations clients'!AF25,Technique!$H$45:$I$48,2,FALSE)=1,0,INDEX(Technique!$B$45:$F$58,MATCH($AG$1,Technique!$B$45:$B$58,0),MATCH('Informations clients'!AF25,Technique!$B$45:$F$45,0)))))</f>
        <v>0</v>
      </c>
      <c r="AT25" s="120">
        <f>+IF(ISBLANK('Informations clients'!AF25),0,
IF(ISBLANK('Informations clients'!V25),0,IF(VLOOKUP('Informations clients'!AF25,Technique!$H$45:$I$48,2,FALSE)=1,0,INDEX(Technique!$B$62:$F$75,MATCH($AG$1,Technique!$B$62:$B$75,0),MATCH('Informations clients'!AF25,Technique!$B$62:$F$62,0)))))</f>
        <v>0</v>
      </c>
      <c r="AU25" s="120">
        <f>+IF(ISBLANK('Informations clients'!AF25),0,
IF(AND($AG$1=5,VLOOKUP('Informations clients'!AF25,Technique!$H$45:$I$48,2,FALSE)=4),1,0))</f>
        <v>0</v>
      </c>
      <c r="AV25" s="120">
        <f>+IF(ISBLANK('Informations clients'!X25),0,IF($AG$1=5,1,0))</f>
        <v>0</v>
      </c>
      <c r="AW25" s="121"/>
      <c r="AX25" s="122">
        <f>+IF(ISBLANK('Informations clients'!AG25),0,
IF($AG$1=5,1,0))</f>
        <v>0</v>
      </c>
    </row>
    <row r="26" spans="1:50" s="123" customFormat="1" ht="11.25">
      <c r="A26" s="113" t="str">
        <f>IF(ISBLANK('Informations clients'!A26),"",'Informations clients'!A26)</f>
        <v/>
      </c>
      <c r="B26" s="124" t="str">
        <f>IF(ISBLANK('Informations clients'!C26),"",'Informations clients'!C26)</f>
        <v/>
      </c>
      <c r="C26" s="124" t="str">
        <f>IF(ISBLANK('Informations clients'!E26),"",'Informations clients'!E26)</f>
        <v/>
      </c>
      <c r="D26" s="126" t="str">
        <f>IF(ISBLANK('Informations clients'!G26),"",'Informations clients'!G26)</f>
        <v/>
      </c>
      <c r="E26" s="114"/>
      <c r="F26" s="127"/>
      <c r="G26" s="128"/>
      <c r="H26" s="114"/>
      <c r="I26" s="127"/>
      <c r="J26" s="129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14"/>
      <c r="AA26" s="131"/>
      <c r="AB26" s="115"/>
      <c r="AC26" s="116"/>
      <c r="AD26" s="117">
        <f>+IF(ISBLANK('Informations clients'!I26),0,
IF($AG$1=MONTH('Informations clients'!K26),1,0))</f>
        <v>0</v>
      </c>
      <c r="AE26" s="118">
        <f>+IF(ISBLANK('Informations clients'!J26),0,
IF(MONTH('Informations clients'!K26)=$AG$1,1,0))</f>
        <v>0</v>
      </c>
      <c r="AF26" s="119"/>
      <c r="AG26" s="117">
        <f>+IF(ISBLANK('Informations clients'!N26),0,
INDEX(Technique!$B$11:$F$23,MATCH($AG$1,Technique!$B$11:$B$23,0),MATCH(VLOOKUP('Informations clients'!N26,Technique!$A$4:$B$6,2,FALSE),Technique!$B$11:$F$11,0)))</f>
        <v>0</v>
      </c>
      <c r="AH26" s="120">
        <f>+IF(ISBLANK('Informations clients'!O26),0,
IF(VLOOKUP('Informations clients'!O26,Technique!$A$79:$B$81,2,FALSE)=1,0,
IF(VLOOKUP('Informations clients'!O26,Technique!$A$79:$B$81,2,FALSE)=2,1,
IF($AG$1=1,1,0))))</f>
        <v>0</v>
      </c>
      <c r="AI26" s="120">
        <f>+IF(ISBLANK('Informations clients'!P26),0,
IF(MONTH('Informations clients'!T26)=$AG$1,1,0))</f>
        <v>0</v>
      </c>
      <c r="AJ26" s="120">
        <f>+IF(ISBLANK('Informations clients'!Q26),0,IF($AG$1=EDATE('Informations clients'!G26,3),1,0))</f>
        <v>0</v>
      </c>
      <c r="AK26" s="120">
        <f>+IF(ISBLANK('Informations clients'!R26),0,
IF($AG$1=5,1,0))</f>
        <v>0</v>
      </c>
      <c r="AL26" s="120">
        <f>+IF(ISBLANK('Informations clients'!G26),0,IF($AG$1=3,1,0))</f>
        <v>0</v>
      </c>
      <c r="AM26" s="120">
        <f>+IF(ISBLANK('Informations clients'!G26),0,IF($AG$1=3,1,0))</f>
        <v>0</v>
      </c>
      <c r="AN26" s="120">
        <f>IF(ISBLANK('Informations clients'!U26),0,
IF($AG$1=12,1,0))</f>
        <v>0</v>
      </c>
      <c r="AO26" s="120">
        <f>IF(ISBLANK('Informations clients'!#REF!),0,
IF($AG$1=6,1,0))</f>
        <v>0</v>
      </c>
      <c r="AP26" s="120">
        <f>IF(ISBLANK('Informations clients'!#REF!),0,
IF($AG$1=12,1,0))</f>
        <v>0</v>
      </c>
      <c r="AQ26" s="120">
        <f>+IF(ISBLANK('Informations clients'!X26),0,IF($AG$1=2,1,0))</f>
        <v>0</v>
      </c>
      <c r="AR26" s="120">
        <f>IF(ISBLANK('Informations clients'!L26),0,
IF($AG$1=2,1,0))</f>
        <v>0</v>
      </c>
      <c r="AS26" s="120">
        <f>IF(ISBLANK('Informations clients'!AF26),0,
IF(ISBLANK('Informations clients'!U26),0,IF(VLOOKUP('Informations clients'!AF26,Technique!$H$45:$I$48,2,FALSE)=1,0,INDEX(Technique!$B$45:$F$58,MATCH($AG$1,Technique!$B$45:$B$58,0),MATCH('Informations clients'!AF26,Technique!$B$45:$F$45,0)))))</f>
        <v>0</v>
      </c>
      <c r="AT26" s="120">
        <f>+IF(ISBLANK('Informations clients'!AF26),0,
IF(ISBLANK('Informations clients'!V26),0,IF(VLOOKUP('Informations clients'!AF26,Technique!$H$45:$I$48,2,FALSE)=1,0,INDEX(Technique!$B$62:$F$75,MATCH($AG$1,Technique!$B$62:$B$75,0),MATCH('Informations clients'!AF26,Technique!$B$62:$F$62,0)))))</f>
        <v>0</v>
      </c>
      <c r="AU26" s="120">
        <f>+IF(ISBLANK('Informations clients'!AF26),0,
IF(AND($AG$1=5,VLOOKUP('Informations clients'!AF26,Technique!$H$45:$I$48,2,FALSE)=4),1,0))</f>
        <v>0</v>
      </c>
      <c r="AV26" s="120">
        <f>+IF(ISBLANK('Informations clients'!X26),0,IF($AG$1=5,1,0))</f>
        <v>0</v>
      </c>
      <c r="AW26" s="121"/>
      <c r="AX26" s="122">
        <f>+IF(ISBLANK('Informations clients'!AG26),0,
IF($AG$1=5,1,0))</f>
        <v>0</v>
      </c>
    </row>
    <row r="27" spans="1:50" s="123" customFormat="1" ht="11.25">
      <c r="A27" s="113" t="str">
        <f>IF(ISBLANK('Informations clients'!A27),"",'Informations clients'!A27)</f>
        <v/>
      </c>
      <c r="B27" s="124" t="str">
        <f>IF(ISBLANK('Informations clients'!C27),"",'Informations clients'!C27)</f>
        <v/>
      </c>
      <c r="C27" s="124" t="str">
        <f>IF(ISBLANK('Informations clients'!E27),"",'Informations clients'!E27)</f>
        <v/>
      </c>
      <c r="D27" s="126" t="str">
        <f>IF(ISBLANK('Informations clients'!G27),"",'Informations clients'!G27)</f>
        <v/>
      </c>
      <c r="E27" s="114"/>
      <c r="F27" s="127"/>
      <c r="G27" s="128"/>
      <c r="H27" s="114"/>
      <c r="I27" s="127"/>
      <c r="J27" s="129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14"/>
      <c r="AA27" s="131"/>
      <c r="AB27" s="115"/>
      <c r="AC27" s="116"/>
      <c r="AD27" s="117">
        <f>+IF(ISBLANK('Informations clients'!I27),0,
IF($AG$1=MONTH('Informations clients'!K27),1,0))</f>
        <v>0</v>
      </c>
      <c r="AE27" s="118">
        <f>+IF(ISBLANK('Informations clients'!J27),0,
IF(MONTH('Informations clients'!K27)=$AG$1,1,0))</f>
        <v>0</v>
      </c>
      <c r="AF27" s="119"/>
      <c r="AG27" s="117">
        <f>+IF(ISBLANK('Informations clients'!N27),0,
INDEX(Technique!$B$11:$F$23,MATCH($AG$1,Technique!$B$11:$B$23,0),MATCH(VLOOKUP('Informations clients'!N27,Technique!$A$4:$B$6,2,FALSE),Technique!$B$11:$F$11,0)))</f>
        <v>0</v>
      </c>
      <c r="AH27" s="120">
        <f>+IF(ISBLANK('Informations clients'!O27),0,
IF(VLOOKUP('Informations clients'!O27,Technique!$A$79:$B$81,2,FALSE)=1,0,
IF(VLOOKUP('Informations clients'!O27,Technique!$A$79:$B$81,2,FALSE)=2,1,
IF($AG$1=1,1,0))))</f>
        <v>0</v>
      </c>
      <c r="AI27" s="120">
        <f>+IF(ISBLANK('Informations clients'!P27),0,
IF(MONTH('Informations clients'!T27)=$AG$1,1,0))</f>
        <v>0</v>
      </c>
      <c r="AJ27" s="120">
        <f>+IF(ISBLANK('Informations clients'!Q27),0,IF($AG$1=EDATE('Informations clients'!G27,3),1,0))</f>
        <v>0</v>
      </c>
      <c r="AK27" s="120">
        <f>+IF(ISBLANK('Informations clients'!R27),0,
IF($AG$1=5,1,0))</f>
        <v>0</v>
      </c>
      <c r="AL27" s="120">
        <f>+IF(ISBLANK('Informations clients'!G27),0,IF($AG$1=3,1,0))</f>
        <v>0</v>
      </c>
      <c r="AM27" s="120">
        <f>+IF(ISBLANK('Informations clients'!G27),0,IF($AG$1=3,1,0))</f>
        <v>0</v>
      </c>
      <c r="AN27" s="120">
        <f>IF(ISBLANK('Informations clients'!U27),0,
IF($AG$1=12,1,0))</f>
        <v>0</v>
      </c>
      <c r="AO27" s="120">
        <f>IF(ISBLANK('Informations clients'!#REF!),0,
IF($AG$1=6,1,0))</f>
        <v>0</v>
      </c>
      <c r="AP27" s="120">
        <f>IF(ISBLANK('Informations clients'!#REF!),0,
IF($AG$1=12,1,0))</f>
        <v>0</v>
      </c>
      <c r="AQ27" s="120">
        <f>+IF(ISBLANK('Informations clients'!X27),0,IF($AG$1=2,1,0))</f>
        <v>0</v>
      </c>
      <c r="AR27" s="120">
        <f>IF(ISBLANK('Informations clients'!L27),0,
IF($AG$1=2,1,0))</f>
        <v>0</v>
      </c>
      <c r="AS27" s="120">
        <f>IF(ISBLANK('Informations clients'!AF27),0,
IF(ISBLANK('Informations clients'!U27),0,IF(VLOOKUP('Informations clients'!AF27,Technique!$H$45:$I$48,2,FALSE)=1,0,INDEX(Technique!$B$45:$F$58,MATCH($AG$1,Technique!$B$45:$B$58,0),MATCH('Informations clients'!AF27,Technique!$B$45:$F$45,0)))))</f>
        <v>0</v>
      </c>
      <c r="AT27" s="120">
        <f>+IF(ISBLANK('Informations clients'!AF27),0,
IF(ISBLANK('Informations clients'!V27),0,IF(VLOOKUP('Informations clients'!AF27,Technique!$H$45:$I$48,2,FALSE)=1,0,INDEX(Technique!$B$62:$F$75,MATCH($AG$1,Technique!$B$62:$B$75,0),MATCH('Informations clients'!AF27,Technique!$B$62:$F$62,0)))))</f>
        <v>0</v>
      </c>
      <c r="AU27" s="120">
        <f>+IF(ISBLANK('Informations clients'!AF27),0,
IF(AND($AG$1=5,VLOOKUP('Informations clients'!AF27,Technique!$H$45:$I$48,2,FALSE)=4),1,0))</f>
        <v>0</v>
      </c>
      <c r="AV27" s="120">
        <f>+IF(ISBLANK('Informations clients'!X27),0,IF($AG$1=5,1,0))</f>
        <v>0</v>
      </c>
      <c r="AW27" s="121"/>
      <c r="AX27" s="122">
        <f>+IF(ISBLANK('Informations clients'!AG27),0,
IF($AG$1=5,1,0))</f>
        <v>0</v>
      </c>
    </row>
    <row r="28" spans="1:50" s="123" customFormat="1" ht="11.25">
      <c r="A28" s="113" t="str">
        <f>IF(ISBLANK('Informations clients'!A28),"",'Informations clients'!A28)</f>
        <v/>
      </c>
      <c r="B28" s="124" t="str">
        <f>IF(ISBLANK('Informations clients'!C28),"",'Informations clients'!C28)</f>
        <v/>
      </c>
      <c r="C28" s="124" t="str">
        <f>IF(ISBLANK('Informations clients'!E28),"",'Informations clients'!E28)</f>
        <v/>
      </c>
      <c r="D28" s="126" t="str">
        <f>IF(ISBLANK('Informations clients'!G28),"",'Informations clients'!G28)</f>
        <v/>
      </c>
      <c r="E28" s="114"/>
      <c r="F28" s="127"/>
      <c r="G28" s="128"/>
      <c r="H28" s="114"/>
      <c r="I28" s="127"/>
      <c r="J28" s="129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14"/>
      <c r="AA28" s="131"/>
      <c r="AB28" s="115"/>
      <c r="AC28" s="116"/>
      <c r="AD28" s="117">
        <f>+IF(ISBLANK('Informations clients'!I28),0,
IF($AG$1=MONTH('Informations clients'!K28),1,0))</f>
        <v>0</v>
      </c>
      <c r="AE28" s="118">
        <f>+IF(ISBLANK('Informations clients'!J28),0,
IF(MONTH('Informations clients'!K28)=$AG$1,1,0))</f>
        <v>0</v>
      </c>
      <c r="AF28" s="119"/>
      <c r="AG28" s="117">
        <f>+IF(ISBLANK('Informations clients'!N28),0,
INDEX(Technique!$B$11:$F$23,MATCH($AG$1,Technique!$B$11:$B$23,0),MATCH(VLOOKUP('Informations clients'!N28,Technique!$A$4:$B$6,2,FALSE),Technique!$B$11:$F$11,0)))</f>
        <v>0</v>
      </c>
      <c r="AH28" s="120">
        <f>+IF(ISBLANK('Informations clients'!O28),0,
IF(VLOOKUP('Informations clients'!O28,Technique!$A$79:$B$81,2,FALSE)=1,0,
IF(VLOOKUP('Informations clients'!O28,Technique!$A$79:$B$81,2,FALSE)=2,1,
IF($AG$1=1,1,0))))</f>
        <v>0</v>
      </c>
      <c r="AI28" s="120">
        <f>+IF(ISBLANK('Informations clients'!P28),0,
IF(MONTH('Informations clients'!T28)=$AG$1,1,0))</f>
        <v>0</v>
      </c>
      <c r="AJ28" s="120">
        <f>+IF(ISBLANK('Informations clients'!Q28),0,IF($AG$1=EDATE('Informations clients'!G28,3),1,0))</f>
        <v>0</v>
      </c>
      <c r="AK28" s="120">
        <f>+IF(ISBLANK('Informations clients'!R28),0,
IF($AG$1=5,1,0))</f>
        <v>0</v>
      </c>
      <c r="AL28" s="120">
        <f>+IF(ISBLANK('Informations clients'!G28),0,IF($AG$1=3,1,0))</f>
        <v>0</v>
      </c>
      <c r="AM28" s="120">
        <f>+IF(ISBLANK('Informations clients'!G28),0,IF($AG$1=3,1,0))</f>
        <v>0</v>
      </c>
      <c r="AN28" s="120">
        <f>IF(ISBLANK('Informations clients'!U28),0,
IF($AG$1=12,1,0))</f>
        <v>0</v>
      </c>
      <c r="AO28" s="120">
        <f>IF(ISBLANK('Informations clients'!#REF!),0,
IF($AG$1=6,1,0))</f>
        <v>0</v>
      </c>
      <c r="AP28" s="120">
        <f>IF(ISBLANK('Informations clients'!#REF!),0,
IF($AG$1=12,1,0))</f>
        <v>0</v>
      </c>
      <c r="AQ28" s="120">
        <f>+IF(ISBLANK('Informations clients'!X28),0,IF($AG$1=2,1,0))</f>
        <v>0</v>
      </c>
      <c r="AR28" s="120">
        <f>IF(ISBLANK('Informations clients'!L28),0,
IF($AG$1=2,1,0))</f>
        <v>0</v>
      </c>
      <c r="AS28" s="120">
        <f>IF(ISBLANK('Informations clients'!AF28),0,
IF(ISBLANK('Informations clients'!U28),0,IF(VLOOKUP('Informations clients'!AF28,Technique!$H$45:$I$48,2,FALSE)=1,0,INDEX(Technique!$B$45:$F$58,MATCH($AG$1,Technique!$B$45:$B$58,0),MATCH('Informations clients'!AF28,Technique!$B$45:$F$45,0)))))</f>
        <v>0</v>
      </c>
      <c r="AT28" s="120">
        <f>+IF(ISBLANK('Informations clients'!AF28),0,
IF(ISBLANK('Informations clients'!V28),0,IF(VLOOKUP('Informations clients'!AF28,Technique!$H$45:$I$48,2,FALSE)=1,0,INDEX(Technique!$B$62:$F$75,MATCH($AG$1,Technique!$B$62:$B$75,0),MATCH('Informations clients'!AF28,Technique!$B$62:$F$62,0)))))</f>
        <v>0</v>
      </c>
      <c r="AU28" s="120">
        <f>+IF(ISBLANK('Informations clients'!AF28),0,
IF(AND($AG$1=5,VLOOKUP('Informations clients'!AF28,Technique!$H$45:$I$48,2,FALSE)=4),1,0))</f>
        <v>0</v>
      </c>
      <c r="AV28" s="120">
        <f>+IF(ISBLANK('Informations clients'!X28),0,IF($AG$1=5,1,0))</f>
        <v>0</v>
      </c>
      <c r="AW28" s="121"/>
      <c r="AX28" s="122">
        <f>+IF(ISBLANK('Informations clients'!AG28),0,
IF($AG$1=5,1,0))</f>
        <v>0</v>
      </c>
    </row>
    <row r="29" spans="1:50" s="123" customFormat="1" ht="11.25">
      <c r="A29" s="113" t="str">
        <f>IF(ISBLANK('Informations clients'!A29),"",'Informations clients'!A29)</f>
        <v/>
      </c>
      <c r="B29" s="124" t="str">
        <f>IF(ISBLANK('Informations clients'!C29),"",'Informations clients'!C29)</f>
        <v/>
      </c>
      <c r="C29" s="124" t="str">
        <f>IF(ISBLANK('Informations clients'!E29),"",'Informations clients'!E29)</f>
        <v/>
      </c>
      <c r="D29" s="126" t="str">
        <f>IF(ISBLANK('Informations clients'!G29),"",'Informations clients'!G29)</f>
        <v/>
      </c>
      <c r="E29" s="114"/>
      <c r="F29" s="127"/>
      <c r="G29" s="128"/>
      <c r="H29" s="114"/>
      <c r="I29" s="127"/>
      <c r="J29" s="129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14"/>
      <c r="AA29" s="131"/>
      <c r="AB29" s="115"/>
      <c r="AC29" s="116"/>
      <c r="AD29" s="117">
        <f>+IF(ISBLANK('Informations clients'!I29),0,
IF($AG$1=MONTH('Informations clients'!K29),1,0))</f>
        <v>0</v>
      </c>
      <c r="AE29" s="118">
        <f>+IF(ISBLANK('Informations clients'!J29),0,
IF(MONTH('Informations clients'!K29)=$AG$1,1,0))</f>
        <v>0</v>
      </c>
      <c r="AF29" s="119"/>
      <c r="AG29" s="117">
        <f>+IF(ISBLANK('Informations clients'!N29),0,
INDEX(Technique!$B$11:$F$23,MATCH($AG$1,Technique!$B$11:$B$23,0),MATCH(VLOOKUP('Informations clients'!N29,Technique!$A$4:$B$6,2,FALSE),Technique!$B$11:$F$11,0)))</f>
        <v>0</v>
      </c>
      <c r="AH29" s="120">
        <f>+IF(ISBLANK('Informations clients'!O29),0,
IF(VLOOKUP('Informations clients'!O29,Technique!$A$79:$B$81,2,FALSE)=1,0,
IF(VLOOKUP('Informations clients'!O29,Technique!$A$79:$B$81,2,FALSE)=2,1,
IF($AG$1=1,1,0))))</f>
        <v>0</v>
      </c>
      <c r="AI29" s="120">
        <f>+IF(ISBLANK('Informations clients'!P29),0,
IF(MONTH('Informations clients'!T29)=$AG$1,1,0))</f>
        <v>0</v>
      </c>
      <c r="AJ29" s="120">
        <f>+IF(ISBLANK('Informations clients'!Q29),0,IF($AG$1=EDATE('Informations clients'!G29,3),1,0))</f>
        <v>0</v>
      </c>
      <c r="AK29" s="120">
        <f>+IF(ISBLANK('Informations clients'!R29),0,
IF($AG$1=5,1,0))</f>
        <v>0</v>
      </c>
      <c r="AL29" s="120">
        <f>+IF(ISBLANK('Informations clients'!G29),0,IF($AG$1=3,1,0))</f>
        <v>0</v>
      </c>
      <c r="AM29" s="120">
        <f>+IF(ISBLANK('Informations clients'!G29),0,IF($AG$1=3,1,0))</f>
        <v>0</v>
      </c>
      <c r="AN29" s="120">
        <f>IF(ISBLANK('Informations clients'!U29),0,
IF($AG$1=12,1,0))</f>
        <v>0</v>
      </c>
      <c r="AO29" s="120">
        <f>IF(ISBLANK('Informations clients'!#REF!),0,
IF($AG$1=6,1,0))</f>
        <v>0</v>
      </c>
      <c r="AP29" s="120">
        <f>IF(ISBLANK('Informations clients'!#REF!),0,
IF($AG$1=12,1,0))</f>
        <v>0</v>
      </c>
      <c r="AQ29" s="120">
        <f>+IF(ISBLANK('Informations clients'!X29),0,IF($AG$1=2,1,0))</f>
        <v>0</v>
      </c>
      <c r="AR29" s="120">
        <f>IF(ISBLANK('Informations clients'!L29),0,
IF($AG$1=2,1,0))</f>
        <v>0</v>
      </c>
      <c r="AS29" s="120">
        <f>IF(ISBLANK('Informations clients'!AF29),0,
IF(ISBLANK('Informations clients'!U29),0,IF(VLOOKUP('Informations clients'!AF29,Technique!$H$45:$I$48,2,FALSE)=1,0,INDEX(Technique!$B$45:$F$58,MATCH($AG$1,Technique!$B$45:$B$58,0),MATCH('Informations clients'!AF29,Technique!$B$45:$F$45,0)))))</f>
        <v>0</v>
      </c>
      <c r="AT29" s="120">
        <f>+IF(ISBLANK('Informations clients'!AF29),0,
IF(ISBLANK('Informations clients'!V29),0,IF(VLOOKUP('Informations clients'!AF29,Technique!$H$45:$I$48,2,FALSE)=1,0,INDEX(Technique!$B$62:$F$75,MATCH($AG$1,Technique!$B$62:$B$75,0),MATCH('Informations clients'!AF29,Technique!$B$62:$F$62,0)))))</f>
        <v>0</v>
      </c>
      <c r="AU29" s="120">
        <f>+IF(ISBLANK('Informations clients'!AF29),0,
IF(AND($AG$1=5,VLOOKUP('Informations clients'!AF29,Technique!$H$45:$I$48,2,FALSE)=4),1,0))</f>
        <v>0</v>
      </c>
      <c r="AV29" s="120">
        <f>+IF(ISBLANK('Informations clients'!X29),0,IF($AG$1=5,1,0))</f>
        <v>0</v>
      </c>
      <c r="AW29" s="121"/>
      <c r="AX29" s="122">
        <f>+IF(ISBLANK('Informations clients'!AG29),0,
IF($AG$1=5,1,0))</f>
        <v>0</v>
      </c>
    </row>
    <row r="30" spans="1:50" s="123" customFormat="1" ht="11.25">
      <c r="A30" s="113" t="str">
        <f>IF(ISBLANK('Informations clients'!A30),"",'Informations clients'!A30)</f>
        <v/>
      </c>
      <c r="B30" s="124" t="str">
        <f>IF(ISBLANK('Informations clients'!C30),"",'Informations clients'!C30)</f>
        <v/>
      </c>
      <c r="C30" s="124" t="str">
        <f>IF(ISBLANK('Informations clients'!E30),"",'Informations clients'!E30)</f>
        <v/>
      </c>
      <c r="D30" s="126" t="str">
        <f>IF(ISBLANK('Informations clients'!G30),"",'Informations clients'!G30)</f>
        <v/>
      </c>
      <c r="E30" s="114"/>
      <c r="F30" s="127"/>
      <c r="G30" s="128"/>
      <c r="H30" s="114"/>
      <c r="I30" s="127"/>
      <c r="J30" s="129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14"/>
      <c r="AA30" s="131"/>
      <c r="AB30" s="115"/>
      <c r="AC30" s="116"/>
      <c r="AD30" s="117">
        <f>+IF(ISBLANK('Informations clients'!I30),0,
IF($AG$1=MONTH('Informations clients'!K30),1,0))</f>
        <v>0</v>
      </c>
      <c r="AE30" s="118">
        <f>+IF(ISBLANK('Informations clients'!J30),0,
IF(MONTH('Informations clients'!K30)=$AG$1,1,0))</f>
        <v>0</v>
      </c>
      <c r="AF30" s="119"/>
      <c r="AG30" s="117">
        <f>+IF(ISBLANK('Informations clients'!N30),0,
INDEX(Technique!$B$11:$F$23,MATCH($AG$1,Technique!$B$11:$B$23,0),MATCH(VLOOKUP('Informations clients'!N30,Technique!$A$4:$B$6,2,FALSE),Technique!$B$11:$F$11,0)))</f>
        <v>0</v>
      </c>
      <c r="AH30" s="120">
        <f>+IF(ISBLANK('Informations clients'!O30),0,
IF(VLOOKUP('Informations clients'!O30,Technique!$A$79:$B$81,2,FALSE)=1,0,
IF(VLOOKUP('Informations clients'!O30,Technique!$A$79:$B$81,2,FALSE)=2,1,
IF($AG$1=1,1,0))))</f>
        <v>0</v>
      </c>
      <c r="AI30" s="120">
        <f>+IF(ISBLANK('Informations clients'!P30),0,
IF(MONTH('Informations clients'!T30)=$AG$1,1,0))</f>
        <v>0</v>
      </c>
      <c r="AJ30" s="120">
        <f>+IF(ISBLANK('Informations clients'!Q30),0,IF($AG$1=EDATE('Informations clients'!G30,3),1,0))</f>
        <v>0</v>
      </c>
      <c r="AK30" s="120">
        <f>+IF(ISBLANK('Informations clients'!R30),0,
IF($AG$1=5,1,0))</f>
        <v>0</v>
      </c>
      <c r="AL30" s="120">
        <f>+IF(ISBLANK('Informations clients'!G30),0,IF($AG$1=3,1,0))</f>
        <v>0</v>
      </c>
      <c r="AM30" s="120">
        <f>+IF(ISBLANK('Informations clients'!G30),0,IF($AG$1=3,1,0))</f>
        <v>0</v>
      </c>
      <c r="AN30" s="120">
        <f>IF(ISBLANK('Informations clients'!U30),0,
IF($AG$1=12,1,0))</f>
        <v>0</v>
      </c>
      <c r="AO30" s="120">
        <f>IF(ISBLANK('Informations clients'!#REF!),0,
IF($AG$1=6,1,0))</f>
        <v>0</v>
      </c>
      <c r="AP30" s="120">
        <f>IF(ISBLANK('Informations clients'!#REF!),0,
IF($AG$1=12,1,0))</f>
        <v>0</v>
      </c>
      <c r="AQ30" s="120">
        <f>+IF(ISBLANK('Informations clients'!X30),0,IF($AG$1=2,1,0))</f>
        <v>0</v>
      </c>
      <c r="AR30" s="120">
        <f>IF(ISBLANK('Informations clients'!L30),0,
IF($AG$1=2,1,0))</f>
        <v>0</v>
      </c>
      <c r="AS30" s="120">
        <f>IF(ISBLANK('Informations clients'!AF30),0,
IF(ISBLANK('Informations clients'!U30),0,IF(VLOOKUP('Informations clients'!AF30,Technique!$H$45:$I$48,2,FALSE)=1,0,INDEX(Technique!$B$45:$F$58,MATCH($AG$1,Technique!$B$45:$B$58,0),MATCH('Informations clients'!AF30,Technique!$B$45:$F$45,0)))))</f>
        <v>0</v>
      </c>
      <c r="AT30" s="120">
        <f>+IF(ISBLANK('Informations clients'!AF30),0,
IF(ISBLANK('Informations clients'!V30),0,IF(VLOOKUP('Informations clients'!AF30,Technique!$H$45:$I$48,2,FALSE)=1,0,INDEX(Technique!$B$62:$F$75,MATCH($AG$1,Technique!$B$62:$B$75,0),MATCH('Informations clients'!AF30,Technique!$B$62:$F$62,0)))))</f>
        <v>0</v>
      </c>
      <c r="AU30" s="120">
        <f>+IF(ISBLANK('Informations clients'!AF30),0,
IF(AND($AG$1=5,VLOOKUP('Informations clients'!AF30,Technique!$H$45:$I$48,2,FALSE)=4),1,0))</f>
        <v>0</v>
      </c>
      <c r="AV30" s="120">
        <f>+IF(ISBLANK('Informations clients'!X30),0,IF($AG$1=5,1,0))</f>
        <v>0</v>
      </c>
      <c r="AW30" s="121"/>
      <c r="AX30" s="122">
        <f>+IF(ISBLANK('Informations clients'!AG30),0,
IF($AG$1=5,1,0))</f>
        <v>0</v>
      </c>
    </row>
    <row r="31" spans="1:50" s="123" customFormat="1" ht="11.25">
      <c r="A31" s="113" t="str">
        <f>IF(ISBLANK('Informations clients'!A31),"",'Informations clients'!A31)</f>
        <v/>
      </c>
      <c r="B31" s="124" t="str">
        <f>IF(ISBLANK('Informations clients'!C31),"",'Informations clients'!C31)</f>
        <v/>
      </c>
      <c r="C31" s="124" t="str">
        <f>IF(ISBLANK('Informations clients'!E31),"",'Informations clients'!E31)</f>
        <v/>
      </c>
      <c r="D31" s="126" t="str">
        <f>IF(ISBLANK('Informations clients'!G31),"",'Informations clients'!G31)</f>
        <v/>
      </c>
      <c r="E31" s="114"/>
      <c r="F31" s="127"/>
      <c r="G31" s="128"/>
      <c r="H31" s="114"/>
      <c r="I31" s="127"/>
      <c r="J31" s="129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14"/>
      <c r="AA31" s="131"/>
      <c r="AB31" s="115"/>
      <c r="AC31" s="116"/>
      <c r="AD31" s="117">
        <f>+IF(ISBLANK('Informations clients'!I31),0,
IF($AG$1=MONTH('Informations clients'!K31),1,0))</f>
        <v>0</v>
      </c>
      <c r="AE31" s="118">
        <f>+IF(ISBLANK('Informations clients'!J31),0,
IF(MONTH('Informations clients'!K31)=$AG$1,1,0))</f>
        <v>0</v>
      </c>
      <c r="AF31" s="119"/>
      <c r="AG31" s="117">
        <f>+IF(ISBLANK('Informations clients'!N31),0,
INDEX(Technique!$B$11:$F$23,MATCH($AG$1,Technique!$B$11:$B$23,0),MATCH(VLOOKUP('Informations clients'!N31,Technique!$A$4:$B$6,2,FALSE),Technique!$B$11:$F$11,0)))</f>
        <v>0</v>
      </c>
      <c r="AH31" s="120">
        <f>+IF(ISBLANK('Informations clients'!O31),0,
IF(VLOOKUP('Informations clients'!O31,Technique!$A$79:$B$81,2,FALSE)=1,0,
IF(VLOOKUP('Informations clients'!O31,Technique!$A$79:$B$81,2,FALSE)=2,1,
IF($AG$1=1,1,0))))</f>
        <v>0</v>
      </c>
      <c r="AI31" s="120">
        <f>+IF(ISBLANK('Informations clients'!P31),0,
IF(MONTH('Informations clients'!T31)=$AG$1,1,0))</f>
        <v>0</v>
      </c>
      <c r="AJ31" s="120">
        <f>+IF(ISBLANK('Informations clients'!Q31),0,IF($AG$1=EDATE('Informations clients'!G31,3),1,0))</f>
        <v>0</v>
      </c>
      <c r="AK31" s="120">
        <f>+IF(ISBLANK('Informations clients'!R31),0,
IF($AG$1=5,1,0))</f>
        <v>0</v>
      </c>
      <c r="AL31" s="120">
        <f>+IF(ISBLANK('Informations clients'!G31),0,IF($AG$1=3,1,0))</f>
        <v>0</v>
      </c>
      <c r="AM31" s="120">
        <f>+IF(ISBLANK('Informations clients'!G31),0,IF($AG$1=3,1,0))</f>
        <v>0</v>
      </c>
      <c r="AN31" s="120">
        <f>IF(ISBLANK('Informations clients'!U31),0,
IF($AG$1=12,1,0))</f>
        <v>0</v>
      </c>
      <c r="AO31" s="120">
        <f>IF(ISBLANK('Informations clients'!#REF!),0,
IF($AG$1=6,1,0))</f>
        <v>0</v>
      </c>
      <c r="AP31" s="120">
        <f>IF(ISBLANK('Informations clients'!#REF!),0,
IF($AG$1=12,1,0))</f>
        <v>0</v>
      </c>
      <c r="AQ31" s="120">
        <f>+IF(ISBLANK('Informations clients'!X31),0,IF($AG$1=2,1,0))</f>
        <v>0</v>
      </c>
      <c r="AR31" s="120">
        <f>IF(ISBLANK('Informations clients'!L31),0,
IF($AG$1=2,1,0))</f>
        <v>0</v>
      </c>
      <c r="AS31" s="120">
        <f>IF(ISBLANK('Informations clients'!AF31),0,
IF(ISBLANK('Informations clients'!U31),0,IF(VLOOKUP('Informations clients'!AF31,Technique!$H$45:$I$48,2,FALSE)=1,0,INDEX(Technique!$B$45:$F$58,MATCH($AG$1,Technique!$B$45:$B$58,0),MATCH('Informations clients'!AF31,Technique!$B$45:$F$45,0)))))</f>
        <v>0</v>
      </c>
      <c r="AT31" s="120">
        <f>+IF(ISBLANK('Informations clients'!AF31),0,
IF(ISBLANK('Informations clients'!V31),0,IF(VLOOKUP('Informations clients'!AF31,Technique!$H$45:$I$48,2,FALSE)=1,0,INDEX(Technique!$B$62:$F$75,MATCH($AG$1,Technique!$B$62:$B$75,0),MATCH('Informations clients'!AF31,Technique!$B$62:$F$62,0)))))</f>
        <v>0</v>
      </c>
      <c r="AU31" s="120">
        <f>+IF(ISBLANK('Informations clients'!AF31),0,
IF(AND($AG$1=5,VLOOKUP('Informations clients'!AF31,Technique!$H$45:$I$48,2,FALSE)=4),1,0))</f>
        <v>0</v>
      </c>
      <c r="AV31" s="120">
        <f>+IF(ISBLANK('Informations clients'!X31),0,IF($AG$1=5,1,0))</f>
        <v>0</v>
      </c>
      <c r="AW31" s="121"/>
      <c r="AX31" s="122">
        <f>+IF(ISBLANK('Informations clients'!AG31),0,
IF($AG$1=5,1,0))</f>
        <v>0</v>
      </c>
    </row>
    <row r="32" spans="1:50" s="123" customFormat="1" ht="11.25">
      <c r="A32" s="113" t="str">
        <f>IF(ISBLANK('Informations clients'!A32),"",'Informations clients'!A32)</f>
        <v/>
      </c>
      <c r="B32" s="124" t="str">
        <f>IF(ISBLANK('Informations clients'!C32),"",'Informations clients'!C32)</f>
        <v/>
      </c>
      <c r="C32" s="124" t="str">
        <f>IF(ISBLANK('Informations clients'!E32),"",'Informations clients'!E32)</f>
        <v/>
      </c>
      <c r="D32" s="126" t="str">
        <f>IF(ISBLANK('Informations clients'!G32),"",'Informations clients'!G32)</f>
        <v/>
      </c>
      <c r="E32" s="114"/>
      <c r="F32" s="127"/>
      <c r="G32" s="128"/>
      <c r="H32" s="114"/>
      <c r="I32" s="127"/>
      <c r="J32" s="129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14"/>
      <c r="AA32" s="131"/>
      <c r="AB32" s="115"/>
      <c r="AC32" s="116"/>
      <c r="AD32" s="117">
        <f>+IF(ISBLANK('Informations clients'!I32),0,
IF($AG$1=MONTH('Informations clients'!K32),1,0))</f>
        <v>0</v>
      </c>
      <c r="AE32" s="118">
        <f>+IF(ISBLANK('Informations clients'!J32),0,
IF(MONTH('Informations clients'!K32)=$AG$1,1,0))</f>
        <v>0</v>
      </c>
      <c r="AF32" s="119"/>
      <c r="AG32" s="117">
        <f>+IF(ISBLANK('Informations clients'!N32),0,
INDEX(Technique!$B$11:$F$23,MATCH($AG$1,Technique!$B$11:$B$23,0),MATCH(VLOOKUP('Informations clients'!N32,Technique!$A$4:$B$6,2,FALSE),Technique!$B$11:$F$11,0)))</f>
        <v>0</v>
      </c>
      <c r="AH32" s="120">
        <f>+IF(ISBLANK('Informations clients'!O32),0,
IF(VLOOKUP('Informations clients'!O32,Technique!$A$79:$B$81,2,FALSE)=1,0,
IF(VLOOKUP('Informations clients'!O32,Technique!$A$79:$B$81,2,FALSE)=2,1,
IF($AG$1=1,1,0))))</f>
        <v>0</v>
      </c>
      <c r="AI32" s="120">
        <f>+IF(ISBLANK('Informations clients'!P32),0,
IF(MONTH('Informations clients'!T32)=$AG$1,1,0))</f>
        <v>0</v>
      </c>
      <c r="AJ32" s="120">
        <f>+IF(ISBLANK('Informations clients'!Q32),0,IF($AG$1=EDATE('Informations clients'!G32,3),1,0))</f>
        <v>0</v>
      </c>
      <c r="AK32" s="120">
        <f>+IF(ISBLANK('Informations clients'!R32),0,
IF($AG$1=5,1,0))</f>
        <v>0</v>
      </c>
      <c r="AL32" s="120">
        <f>+IF(ISBLANK('Informations clients'!G32),0,IF($AG$1=3,1,0))</f>
        <v>0</v>
      </c>
      <c r="AM32" s="120">
        <f>+IF(ISBLANK('Informations clients'!G32),0,IF($AG$1=3,1,0))</f>
        <v>0</v>
      </c>
      <c r="AN32" s="120">
        <f>IF(ISBLANK('Informations clients'!U32),0,
IF($AG$1=12,1,0))</f>
        <v>0</v>
      </c>
      <c r="AO32" s="120">
        <f>IF(ISBLANK('Informations clients'!#REF!),0,
IF($AG$1=6,1,0))</f>
        <v>0</v>
      </c>
      <c r="AP32" s="120">
        <f>IF(ISBLANK('Informations clients'!#REF!),0,
IF($AG$1=12,1,0))</f>
        <v>0</v>
      </c>
      <c r="AQ32" s="120">
        <f>+IF(ISBLANK('Informations clients'!X32),0,IF($AG$1=2,1,0))</f>
        <v>0</v>
      </c>
      <c r="AR32" s="120">
        <f>IF(ISBLANK('Informations clients'!L32),0,
IF($AG$1=2,1,0))</f>
        <v>0</v>
      </c>
      <c r="AS32" s="120">
        <f>IF(ISBLANK('Informations clients'!AF32),0,
IF(ISBLANK('Informations clients'!U32),0,IF(VLOOKUP('Informations clients'!AF32,Technique!$H$45:$I$48,2,FALSE)=1,0,INDEX(Technique!$B$45:$F$58,MATCH($AG$1,Technique!$B$45:$B$58,0),MATCH('Informations clients'!AF32,Technique!$B$45:$F$45,0)))))</f>
        <v>0</v>
      </c>
      <c r="AT32" s="120">
        <f>+IF(ISBLANK('Informations clients'!AF32),0,
IF(ISBLANK('Informations clients'!V32),0,IF(VLOOKUP('Informations clients'!AF32,Technique!$H$45:$I$48,2,FALSE)=1,0,INDEX(Technique!$B$62:$F$75,MATCH($AG$1,Technique!$B$62:$B$75,0),MATCH('Informations clients'!AF32,Technique!$B$62:$F$62,0)))))</f>
        <v>0</v>
      </c>
      <c r="AU32" s="120">
        <f>+IF(ISBLANK('Informations clients'!AF32),0,
IF(AND($AG$1=5,VLOOKUP('Informations clients'!AF32,Technique!$H$45:$I$48,2,FALSE)=4),1,0))</f>
        <v>0</v>
      </c>
      <c r="AV32" s="120">
        <f>+IF(ISBLANK('Informations clients'!X32),0,IF($AG$1=5,1,0))</f>
        <v>0</v>
      </c>
      <c r="AW32" s="121"/>
      <c r="AX32" s="122">
        <f>+IF(ISBLANK('Informations clients'!AG32),0,
IF($AG$1=5,1,0))</f>
        <v>0</v>
      </c>
    </row>
    <row r="33" spans="1:50" s="123" customFormat="1" ht="11.25">
      <c r="A33" s="113" t="str">
        <f>IF(ISBLANK('Informations clients'!A33),"",'Informations clients'!A33)</f>
        <v/>
      </c>
      <c r="B33" s="124" t="str">
        <f>IF(ISBLANK('Informations clients'!C33),"",'Informations clients'!C33)</f>
        <v/>
      </c>
      <c r="C33" s="124" t="str">
        <f>IF(ISBLANK('Informations clients'!E33),"",'Informations clients'!E33)</f>
        <v/>
      </c>
      <c r="D33" s="126" t="str">
        <f>IF(ISBLANK('Informations clients'!G33),"",'Informations clients'!G33)</f>
        <v/>
      </c>
      <c r="E33" s="114"/>
      <c r="F33" s="127"/>
      <c r="G33" s="128"/>
      <c r="H33" s="114"/>
      <c r="I33" s="127"/>
      <c r="J33" s="129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14"/>
      <c r="AA33" s="131"/>
      <c r="AB33" s="115"/>
      <c r="AC33" s="116"/>
      <c r="AD33" s="117">
        <f>+IF(ISBLANK('Informations clients'!I33),0,
IF($AG$1=MONTH('Informations clients'!K33),1,0))</f>
        <v>0</v>
      </c>
      <c r="AE33" s="118">
        <f>+IF(ISBLANK('Informations clients'!J33),0,
IF(MONTH('Informations clients'!K33)=$AG$1,1,0))</f>
        <v>0</v>
      </c>
      <c r="AF33" s="119"/>
      <c r="AG33" s="117">
        <f>+IF(ISBLANK('Informations clients'!N33),0,
INDEX(Technique!$B$11:$F$23,MATCH($AG$1,Technique!$B$11:$B$23,0),MATCH(VLOOKUP('Informations clients'!N33,Technique!$A$4:$B$6,2,FALSE),Technique!$B$11:$F$11,0)))</f>
        <v>0</v>
      </c>
      <c r="AH33" s="120">
        <f>+IF(ISBLANK('Informations clients'!P33),0,
IF(VLOOKUP('Informations clients'!P33,Technique!$A$79:$B$81,2,FALSE)=1,0,
IF(VLOOKUP('Informations clients'!P33,Technique!$A$79:$B$81,2,FALSE)=2,1,
IF($AG$1=1,1,0))))</f>
        <v>0</v>
      </c>
      <c r="AI33" s="120">
        <f>+IF(ISBLANK('Informations clients'!O33),0,
IF(MONTH('Informations clients'!S33)=$AG$1,1,0))</f>
        <v>0</v>
      </c>
      <c r="AJ33" s="120">
        <f>+IF(ISBLANK('Informations clients'!Q33),0,IF($AG$1=EDATE('Informations clients'!G33,3),1,0))</f>
        <v>0</v>
      </c>
      <c r="AK33" s="120">
        <f>+IF(ISBLANK('Informations clients'!Z33),0,
IF($AG$1=5,1,0))</f>
        <v>0</v>
      </c>
      <c r="AL33" s="120">
        <f>+IF(ISBLANK('Informations clients'!G33),0,IF($AG$1=3,1,0))</f>
        <v>0</v>
      </c>
      <c r="AM33" s="120">
        <f>+IF(ISBLANK('Informations clients'!G33),0,IF($AG$1=3,1,0))</f>
        <v>0</v>
      </c>
      <c r="AN33" s="120">
        <f>IF(ISBLANK('Informations clients'!U33),0,
IF($AG$1=12,1,0))</f>
        <v>0</v>
      </c>
      <c r="AO33" s="120">
        <f>IF(ISBLANK('Informations clients'!AA33),0,
IF($AG$1=6,1,0))</f>
        <v>0</v>
      </c>
      <c r="AP33" s="120">
        <f>IF(ISBLANK('Informations clients'!AA33),0,
IF($AG$1=12,1,0))</f>
        <v>0</v>
      </c>
      <c r="AQ33" s="120">
        <f>+IF(ISBLANK('Informations clients'!X33),0,IF($AG$1=2,1,0))</f>
        <v>0</v>
      </c>
      <c r="AR33" s="120">
        <f>IF(ISBLANK('Informations clients'!L33),0,
IF($AG$1=2,1,0))</f>
        <v>0</v>
      </c>
      <c r="AS33" s="120">
        <f>IF(ISBLANK('Informations clients'!AF33),0,
IF(ISBLANK('Informations clients'!Q33),0,IF(VLOOKUP('Informations clients'!AF33,Technique!$H$45:$I$48,2,FALSE)=1,0,INDEX(Technique!$B$45:$F$58,MATCH($AG$1,Technique!$B$45:$B$58,0),MATCH('Informations clients'!AF33,Technique!$B$45:$F$45,0)))))</f>
        <v>0</v>
      </c>
      <c r="AT33" s="120">
        <f>+IF(ISBLANK('Informations clients'!AF33),0,
IF(ISBLANK('Informations clients'!R33),0,IF(VLOOKUP('Informations clients'!AF33,Technique!$H$45:$I$48,2,FALSE)=1,0,INDEX(Technique!$B$62:$F$75,MATCH($AG$1,Technique!$B$62:$B$75,0),MATCH('Informations clients'!AF33,Technique!$B$62:$F$62,0)))))</f>
        <v>0</v>
      </c>
      <c r="AU33" s="120">
        <f>+IF(ISBLANK('Informations clients'!AF33),0,
IF(AND($AG$1=5,VLOOKUP('Informations clients'!AF33,Technique!$H$45:$I$48,2,FALSE)=4),1,0))</f>
        <v>0</v>
      </c>
      <c r="AV33" s="120">
        <f>+IF(ISBLANK('Informations clients'!V33),0,IF($AG$1=5,1,0))</f>
        <v>0</v>
      </c>
      <c r="AW33" s="121"/>
      <c r="AX33" s="122">
        <f>+IF(ISBLANK('Informations clients'!AG33),0,
IF($AG$1=5,1,0))</f>
        <v>0</v>
      </c>
    </row>
    <row r="34" spans="1:50" s="123" customFormat="1" ht="11.25">
      <c r="A34" s="113" t="str">
        <f>IF(ISBLANK('Informations clients'!A34),"",'Informations clients'!A34)</f>
        <v/>
      </c>
      <c r="B34" s="124" t="str">
        <f>IF(ISBLANK('Informations clients'!C34),"",'Informations clients'!C34)</f>
        <v/>
      </c>
      <c r="C34" s="124" t="str">
        <f>IF(ISBLANK('Informations clients'!E34),"",'Informations clients'!E34)</f>
        <v/>
      </c>
      <c r="D34" s="126" t="str">
        <f>IF(ISBLANK('Informations clients'!G34),"",'Informations clients'!G34)</f>
        <v/>
      </c>
      <c r="E34" s="114"/>
      <c r="F34" s="127"/>
      <c r="G34" s="128"/>
      <c r="H34" s="114"/>
      <c r="I34" s="127"/>
      <c r="J34" s="129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14"/>
      <c r="AA34" s="131"/>
      <c r="AB34" s="115"/>
      <c r="AC34" s="116"/>
      <c r="AD34" s="117">
        <f>+IF(ISBLANK('Informations clients'!I34),0,
IF($AG$1=MONTH('Informations clients'!K34),1,0))</f>
        <v>0</v>
      </c>
      <c r="AE34" s="118">
        <f>+IF(ISBLANK('Informations clients'!J34),0,
IF(MONTH('Informations clients'!K34)=$AG$1,1,0))</f>
        <v>0</v>
      </c>
      <c r="AF34" s="119"/>
      <c r="AG34" s="117">
        <f>+IF(ISBLANK('Informations clients'!N34),0,
INDEX(Technique!$B$11:$F$23,MATCH($AG$1,Technique!$B$11:$B$23,0),MATCH(VLOOKUP('Informations clients'!N34,Technique!$A$4:$B$6,2,FALSE),Technique!$B$11:$F$11,0)))</f>
        <v>0</v>
      </c>
      <c r="AH34" s="120">
        <f>+IF(ISBLANK('Informations clients'!P34),0,
IF(VLOOKUP('Informations clients'!P34,Technique!$A$79:$B$81,2,FALSE)=1,0,
IF(VLOOKUP('Informations clients'!P34,Technique!$A$79:$B$81,2,FALSE)=2,1,
IF($AG$1=1,1,0))))</f>
        <v>0</v>
      </c>
      <c r="AI34" s="120">
        <f>+IF(ISBLANK('Informations clients'!O34),0,
IF(MONTH('Informations clients'!S34)=$AG$1,1,0))</f>
        <v>0</v>
      </c>
      <c r="AJ34" s="120">
        <f>+IF(ISBLANK('Informations clients'!Q34),0,IF($AG$1=EDATE('Informations clients'!G34,3),1,0))</f>
        <v>0</v>
      </c>
      <c r="AK34" s="120">
        <f>+IF(ISBLANK('Informations clients'!Z34),0,
IF($AG$1=5,1,0))</f>
        <v>0</v>
      </c>
      <c r="AL34" s="120">
        <f>+IF(ISBLANK('Informations clients'!G34),0,IF($AG$1=3,1,0))</f>
        <v>0</v>
      </c>
      <c r="AM34" s="120">
        <f>+IF(ISBLANK('Informations clients'!G34),0,IF($AG$1=3,1,0))</f>
        <v>0</v>
      </c>
      <c r="AN34" s="120">
        <f>IF(ISBLANK('Informations clients'!U34),0,
IF($AG$1=12,1,0))</f>
        <v>0</v>
      </c>
      <c r="AO34" s="120">
        <f>IF(ISBLANK('Informations clients'!AA34),0,
IF($AG$1=6,1,0))</f>
        <v>0</v>
      </c>
      <c r="AP34" s="120">
        <f>IF(ISBLANK('Informations clients'!AA34),0,
IF($AG$1=12,1,0))</f>
        <v>0</v>
      </c>
      <c r="AQ34" s="120">
        <f>+IF(ISBLANK('Informations clients'!X34),0,IF($AG$1=2,1,0))</f>
        <v>0</v>
      </c>
      <c r="AR34" s="120">
        <f>IF(ISBLANK('Informations clients'!L34),0,
IF($AG$1=2,1,0))</f>
        <v>0</v>
      </c>
      <c r="AS34" s="120">
        <f>IF(ISBLANK('Informations clients'!AF34),0,
IF(ISBLANK('Informations clients'!Q34),0,IF(VLOOKUP('Informations clients'!AF34,Technique!$H$45:$I$48,2,FALSE)=1,0,INDEX(Technique!$B$45:$F$58,MATCH($AG$1,Technique!$B$45:$B$58,0),MATCH('Informations clients'!AF34,Technique!$B$45:$F$45,0)))))</f>
        <v>0</v>
      </c>
      <c r="AT34" s="120">
        <f>+IF(ISBLANK('Informations clients'!AF34),0,
IF(ISBLANK('Informations clients'!R34),0,IF(VLOOKUP('Informations clients'!AF34,Technique!$H$45:$I$48,2,FALSE)=1,0,INDEX(Technique!$B$62:$F$75,MATCH($AG$1,Technique!$B$62:$B$75,0),MATCH('Informations clients'!AF34,Technique!$B$62:$F$62,0)))))</f>
        <v>0</v>
      </c>
      <c r="AU34" s="120">
        <f>+IF(ISBLANK('Informations clients'!AF34),0,
IF(AND($AG$1=5,VLOOKUP('Informations clients'!AF34,Technique!$H$45:$I$48,2,FALSE)=4),1,0))</f>
        <v>0</v>
      </c>
      <c r="AV34" s="120">
        <f>+IF(ISBLANK('Informations clients'!V34),0,IF($AG$1=5,1,0))</f>
        <v>0</v>
      </c>
      <c r="AW34" s="121"/>
      <c r="AX34" s="122">
        <f>+IF(ISBLANK('Informations clients'!AG34),0,
IF($AG$1=5,1,0))</f>
        <v>0</v>
      </c>
    </row>
    <row r="35" spans="1:50" s="123" customFormat="1" ht="11.25">
      <c r="A35" s="113" t="str">
        <f>IF(ISBLANK('Informations clients'!A35),"",'Informations clients'!A35)</f>
        <v/>
      </c>
      <c r="B35" s="124" t="str">
        <f>IF(ISBLANK('Informations clients'!C35),"",'Informations clients'!C35)</f>
        <v/>
      </c>
      <c r="C35" s="124" t="str">
        <f>IF(ISBLANK('Informations clients'!E35),"",'Informations clients'!E35)</f>
        <v/>
      </c>
      <c r="D35" s="126" t="str">
        <f>IF(ISBLANK('Informations clients'!G35),"",'Informations clients'!G35)</f>
        <v/>
      </c>
      <c r="E35" s="114"/>
      <c r="F35" s="127"/>
      <c r="G35" s="128"/>
      <c r="H35" s="114"/>
      <c r="I35" s="127"/>
      <c r="J35" s="129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14"/>
      <c r="AA35" s="131"/>
      <c r="AB35" s="115"/>
      <c r="AC35" s="116"/>
      <c r="AD35" s="117">
        <f>+IF(ISBLANK('Informations clients'!I35),0,
IF($AG$1=MONTH('Informations clients'!K35),1,0))</f>
        <v>0</v>
      </c>
      <c r="AE35" s="118">
        <f>+IF(ISBLANK('Informations clients'!J35),0,
IF(MONTH('Informations clients'!K35)=$AG$1,1,0))</f>
        <v>0</v>
      </c>
      <c r="AF35" s="119"/>
      <c r="AG35" s="117">
        <f>+IF(ISBLANK('Informations clients'!N35),0,
INDEX(Technique!$B$11:$F$23,MATCH($AG$1,Technique!$B$11:$B$23,0),MATCH(VLOOKUP('Informations clients'!N35,Technique!$A$4:$B$6,2,FALSE),Technique!$B$11:$F$11,0)))</f>
        <v>0</v>
      </c>
      <c r="AH35" s="120">
        <f>+IF(ISBLANK('Informations clients'!P35),0,
IF(VLOOKUP('Informations clients'!P35,Technique!$A$79:$B$81,2,FALSE)=1,0,
IF(VLOOKUP('Informations clients'!P35,Technique!$A$79:$B$81,2,FALSE)=2,1,
IF($AG$1=1,1,0))))</f>
        <v>0</v>
      </c>
      <c r="AI35" s="120">
        <f>+IF(ISBLANK('Informations clients'!#REF!),0,
IF(MONTH('Informations clients'!S35)=$AG$1,1,0))</f>
        <v>0</v>
      </c>
      <c r="AJ35" s="120">
        <f>+IF(ISBLANK('Informations clients'!Q35),0,IF($AG$1=EDATE('Informations clients'!G35,3),1,0))</f>
        <v>0</v>
      </c>
      <c r="AK35" s="120">
        <f>+IF(ISBLANK('Informations clients'!Z35),0,
IF($AG$1=5,1,0))</f>
        <v>0</v>
      </c>
      <c r="AL35" s="120">
        <f>+IF(ISBLANK('Informations clients'!G35),0,IF($AG$1=3,1,0))</f>
        <v>0</v>
      </c>
      <c r="AM35" s="120">
        <f>+IF(ISBLANK('Informations clients'!G35),0,IF($AG$1=3,1,0))</f>
        <v>0</v>
      </c>
      <c r="AN35" s="120">
        <f>IF(ISBLANK('Informations clients'!U35),0,
IF($AG$1=12,1,0))</f>
        <v>0</v>
      </c>
      <c r="AO35" s="120">
        <f>IF(ISBLANK('Informations clients'!AA35),0,
IF($AG$1=6,1,0))</f>
        <v>0</v>
      </c>
      <c r="AP35" s="120">
        <f>IF(ISBLANK('Informations clients'!AA35),0,
IF($AG$1=12,1,0))</f>
        <v>0</v>
      </c>
      <c r="AQ35" s="120">
        <f>+IF(ISBLANK('Informations clients'!X35),0,IF($AG$1=2,1,0))</f>
        <v>0</v>
      </c>
      <c r="AR35" s="120">
        <f>IF(ISBLANK('Informations clients'!L35),0,
IF($AG$1=2,1,0))</f>
        <v>0</v>
      </c>
      <c r="AS35" s="120">
        <f>IF(ISBLANK('Informations clients'!AF35),0,
IF(ISBLANK('Informations clients'!Q35),0,IF(VLOOKUP('Informations clients'!AF35,Technique!$H$45:$I$48,2,FALSE)=1,0,INDEX(Technique!$B$45:$F$58,MATCH($AG$1,Technique!$B$45:$B$58,0),MATCH('Informations clients'!AF35,Technique!$B$45:$F$45,0)))))</f>
        <v>0</v>
      </c>
      <c r="AT35" s="120">
        <f>+IF(ISBLANK('Informations clients'!AF35),0,
IF(ISBLANK('Informations clients'!R35),0,IF(VLOOKUP('Informations clients'!AF35,Technique!$H$45:$I$48,2,FALSE)=1,0,INDEX(Technique!$B$62:$F$75,MATCH($AG$1,Technique!$B$62:$B$75,0),MATCH('Informations clients'!AF35,Technique!$B$62:$F$62,0)))))</f>
        <v>0</v>
      </c>
      <c r="AU35" s="120">
        <f>+IF(ISBLANK('Informations clients'!AF35),0,
IF(AND($AG$1=5,VLOOKUP('Informations clients'!AF35,Technique!$H$45:$I$48,2,FALSE)=4),1,0))</f>
        <v>0</v>
      </c>
      <c r="AV35" s="120">
        <f>+IF(ISBLANK('Informations clients'!V35),0,IF($AG$1=5,1,0))</f>
        <v>0</v>
      </c>
      <c r="AW35" s="121"/>
      <c r="AX35" s="122">
        <f>+IF(ISBLANK('Informations clients'!AG35),0,
IF($AG$1=5,1,0))</f>
        <v>0</v>
      </c>
    </row>
    <row r="36" spans="1:50" s="91" customFormat="1" ht="15.75" thickBot="1">
      <c r="A36" s="111" t="str">
        <f>IF(ISBLANK('Informations clients'!A36),"",'Informations clients'!A36)</f>
        <v/>
      </c>
      <c r="B36" s="125" t="str">
        <f>IF(ISBLANK('Informations clients'!C36),"",'Informations clients'!C36)</f>
        <v/>
      </c>
      <c r="C36" s="125" t="str">
        <f>IF(ISBLANK('Informations clients'!E36),"",'Informations clients'!E36)</f>
        <v/>
      </c>
      <c r="D36" s="98" t="str">
        <f>IF(ISBLANK('Informations clients'!G36),"",'Informations clients'!G36)</f>
        <v/>
      </c>
      <c r="E36" s="21"/>
      <c r="F36" s="112"/>
      <c r="G36" s="101"/>
      <c r="H36" s="21"/>
      <c r="I36" s="112"/>
      <c r="J36" s="99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21"/>
      <c r="AA36" s="102"/>
      <c r="AB36" s="97"/>
    </row>
  </sheetData>
  <mergeCells count="6">
    <mergeCell ref="AD4:AX4"/>
    <mergeCell ref="B1:D1"/>
    <mergeCell ref="A2:AA2"/>
    <mergeCell ref="A4:D4"/>
    <mergeCell ref="F4:G4"/>
    <mergeCell ref="I4:Y4"/>
  </mergeCells>
  <conditionalFormatting sqref="I7">
    <cfRule type="containsText" dxfId="746" priority="106" operator="containsText" text="NA">
      <formula>NOT(ISERROR(SEARCH("NA",I7)))</formula>
    </cfRule>
    <cfRule type="notContainsBlanks" dxfId="745" priority="154">
      <formula>LEN(TRIM(I7))&gt;0</formula>
    </cfRule>
    <cfRule type="expression" dxfId="744" priority="155">
      <formula>AND(ISBLANK(I7),AG7=1)</formula>
    </cfRule>
    <cfRule type="expression" dxfId="743" priority="157">
      <formula>AG7=0</formula>
    </cfRule>
  </conditionalFormatting>
  <conditionalFormatting sqref="K7">
    <cfRule type="containsText" dxfId="742" priority="104" operator="containsText" text="NA">
      <formula>NOT(ISERROR(SEARCH("NA",K7)))</formula>
    </cfRule>
    <cfRule type="notContainsBlanks" dxfId="741" priority="152">
      <formula>LEN(TRIM(K7))&gt;0</formula>
    </cfRule>
    <cfRule type="expression" dxfId="740" priority="153">
      <formula>AND(ISBLANK(K7),AI7=1)</formula>
    </cfRule>
    <cfRule type="expression" dxfId="739" priority="156">
      <formula>AI7=0</formula>
    </cfRule>
  </conditionalFormatting>
  <conditionalFormatting sqref="L7">
    <cfRule type="containsText" dxfId="738" priority="103" operator="containsText" text="NA">
      <formula>NOT(ISERROR(SEARCH("NA",L7)))</formula>
    </cfRule>
    <cfRule type="notContainsBlanks" dxfId="737" priority="150">
      <formula>LEN(TRIM(L7))&gt;0</formula>
    </cfRule>
    <cfRule type="expression" dxfId="736" priority="151">
      <formula>AND(ISBLANK(L7),AJ7=1)</formula>
    </cfRule>
    <cfRule type="expression" dxfId="735" priority="158">
      <formula>AJ7=0</formula>
    </cfRule>
  </conditionalFormatting>
  <conditionalFormatting sqref="M7">
    <cfRule type="containsText" dxfId="734" priority="102" operator="containsText" text="NA">
      <formula>NOT(ISERROR(SEARCH("NA",M7)))</formula>
    </cfRule>
    <cfRule type="notContainsBlanks" dxfId="733" priority="148">
      <formula>LEN(TRIM(M7))&gt;0</formula>
    </cfRule>
    <cfRule type="expression" dxfId="732" priority="149">
      <formula>AND(ISBLANK(M7),AK7=1)</formula>
    </cfRule>
    <cfRule type="expression" dxfId="731" priority="159">
      <formula>AK7=0</formula>
    </cfRule>
  </conditionalFormatting>
  <conditionalFormatting sqref="N7">
    <cfRule type="containsText" dxfId="730" priority="101" operator="containsText" text="NA">
      <formula>NOT(ISERROR(SEARCH("NA",N7)))</formula>
    </cfRule>
    <cfRule type="notContainsBlanks" dxfId="729" priority="145">
      <formula>LEN(TRIM(N7))&gt;0</formula>
    </cfRule>
    <cfRule type="expression" dxfId="728" priority="146">
      <formula>AND(ISBLANK(N7),AL7=1)</formula>
    </cfRule>
    <cfRule type="expression" dxfId="727" priority="147">
      <formula>AL7=0</formula>
    </cfRule>
  </conditionalFormatting>
  <conditionalFormatting sqref="O7">
    <cfRule type="containsText" dxfId="726" priority="100" operator="containsText" text="NA">
      <formula>NOT(ISERROR(SEARCH("NA",O7)))</formula>
    </cfRule>
    <cfRule type="notContainsBlanks" dxfId="725" priority="142">
      <formula>LEN(TRIM(O7))&gt;0</formula>
    </cfRule>
    <cfRule type="expression" dxfId="724" priority="143">
      <formula>AND(ISBLANK(O7),AM7=1)</formula>
    </cfRule>
    <cfRule type="expression" dxfId="723" priority="144">
      <formula>AM7=0</formula>
    </cfRule>
  </conditionalFormatting>
  <conditionalFormatting sqref="P7:R7">
    <cfRule type="notContainsBlanks" dxfId="722" priority="139">
      <formula>LEN(TRIM(P7))&gt;0</formula>
    </cfRule>
    <cfRule type="expression" dxfId="721" priority="140">
      <formula>AND(ISBLANK(P7),AN7=1)</formula>
    </cfRule>
    <cfRule type="expression" dxfId="720" priority="141">
      <formula>AN7=0</formula>
    </cfRule>
  </conditionalFormatting>
  <conditionalFormatting sqref="S7">
    <cfRule type="containsText" dxfId="719" priority="96" operator="containsText" text="NA">
      <formula>NOT(ISERROR(SEARCH("NA",S7)))</formula>
    </cfRule>
    <cfRule type="notContainsBlanks" dxfId="718" priority="136">
      <formula>LEN(TRIM(S7))&gt;0</formula>
    </cfRule>
    <cfRule type="expression" dxfId="717" priority="137">
      <formula>AND(ISBLANK(S7),AQ7=1)</formula>
    </cfRule>
    <cfRule type="expression" dxfId="716" priority="138">
      <formula>AQ7=0</formula>
    </cfRule>
  </conditionalFormatting>
  <conditionalFormatting sqref="T7">
    <cfRule type="containsText" dxfId="715" priority="95" operator="containsText" text="NA">
      <formula>NOT(ISERROR(SEARCH("NA",T7)))</formula>
    </cfRule>
    <cfRule type="notContainsBlanks" dxfId="714" priority="133">
      <formula>LEN(TRIM(T7))&gt;0</formula>
    </cfRule>
    <cfRule type="expression" dxfId="713" priority="134">
      <formula>AND(ISBLANK(T7),AR7=1)</formula>
    </cfRule>
    <cfRule type="expression" dxfId="712" priority="135">
      <formula>AR7=0</formula>
    </cfRule>
  </conditionalFormatting>
  <conditionalFormatting sqref="Y7">
    <cfRule type="containsText" dxfId="711" priority="91" operator="containsText" text="NA">
      <formula>NOT(ISERROR(SEARCH("NA",Y7)))</formula>
    </cfRule>
    <cfRule type="notContainsBlanks" dxfId="710" priority="130">
      <formula>LEN(TRIM(Y7))&gt;0</formula>
    </cfRule>
    <cfRule type="expression" dxfId="709" priority="131">
      <formula>AND(ISBLANK(Y7),AV7=1)</formula>
    </cfRule>
    <cfRule type="expression" dxfId="708" priority="132">
      <formula>AV7=0</formula>
    </cfRule>
  </conditionalFormatting>
  <conditionalFormatting sqref="U7">
    <cfRule type="containsText" dxfId="707" priority="94" operator="containsText" text="NA">
      <formula>NOT(ISERROR(SEARCH("NA",U7)))</formula>
    </cfRule>
    <cfRule type="notContainsBlanks" dxfId="706" priority="124">
      <formula>LEN(TRIM(U7))&gt;0</formula>
    </cfRule>
    <cfRule type="expression" dxfId="705" priority="125">
      <formula>AND(ISBLANK(U7),AS7=1)</formula>
    </cfRule>
    <cfRule type="expression" dxfId="704" priority="126">
      <formula>AS7=0</formula>
    </cfRule>
  </conditionalFormatting>
  <conditionalFormatting sqref="V7:W7">
    <cfRule type="containsText" dxfId="703" priority="93" operator="containsText" text="NA">
      <formula>NOT(ISERROR(SEARCH("NA",V7)))</formula>
    </cfRule>
    <cfRule type="notContainsBlanks" dxfId="702" priority="121">
      <formula>LEN(TRIM(V7))&gt;0</formula>
    </cfRule>
    <cfRule type="expression" dxfId="701" priority="122">
      <formula>AND(ISBLANK(V7),AT7=1)</formula>
    </cfRule>
    <cfRule type="expression" dxfId="700" priority="123">
      <formula>AT7=0</formula>
    </cfRule>
  </conditionalFormatting>
  <conditionalFormatting sqref="X7">
    <cfRule type="containsText" dxfId="699" priority="92" operator="containsText" text="NA">
      <formula>NOT(ISERROR(SEARCH("NA",X7)))</formula>
    </cfRule>
    <cfRule type="notContainsBlanks" dxfId="698" priority="118">
      <formula>LEN(TRIM(X7))&gt;0</formula>
    </cfRule>
    <cfRule type="expression" dxfId="697" priority="119">
      <formula>AND(ISBLANK(X7),AU7=1)</formula>
    </cfRule>
    <cfRule type="expression" dxfId="696" priority="120">
      <formula>AU7=0</formula>
    </cfRule>
  </conditionalFormatting>
  <conditionalFormatting sqref="AA7">
    <cfRule type="containsText" dxfId="695" priority="89" operator="containsText" text="NA">
      <formula>NOT(ISERROR(SEARCH("NA",AA7)))</formula>
    </cfRule>
    <cfRule type="notContainsBlanks" dxfId="694" priority="115">
      <formula>LEN(TRIM(AA7))&gt;0</formula>
    </cfRule>
    <cfRule type="expression" dxfId="693" priority="116">
      <formula>AND(ISBLANK(AA7),AX7=1)</formula>
    </cfRule>
    <cfRule type="expression" dxfId="692" priority="117">
      <formula>AX7=0</formula>
    </cfRule>
  </conditionalFormatting>
  <conditionalFormatting sqref="G7">
    <cfRule type="containsText" dxfId="691" priority="87" operator="containsText" text="NA">
      <formula>NOT(ISERROR(SEARCH("NA",G7)))</formula>
    </cfRule>
    <cfRule type="notContainsBlanks" dxfId="690" priority="112">
      <formula>LEN(TRIM(G7))&gt;0</formula>
    </cfRule>
    <cfRule type="expression" dxfId="689" priority="113">
      <formula>AND(ISBLANK(G7),AE7=1)</formula>
    </cfRule>
    <cfRule type="expression" dxfId="688" priority="114">
      <formula>AE7=0</formula>
    </cfRule>
  </conditionalFormatting>
  <conditionalFormatting sqref="F7">
    <cfRule type="containsText" dxfId="687" priority="88" operator="containsText" text="NA">
      <formula>NOT(ISERROR(SEARCH("NA",F7)))</formula>
    </cfRule>
    <cfRule type="expression" dxfId="686" priority="110">
      <formula>AND(ISBLANK(F7),AD7=1)</formula>
    </cfRule>
    <cfRule type="expression" dxfId="685" priority="111">
      <formula>AD7=0</formula>
    </cfRule>
    <cfRule type="notContainsBlanks" dxfId="684" priority="160">
      <formula>LEN(TRIM(F7))&gt;0</formula>
    </cfRule>
  </conditionalFormatting>
  <conditionalFormatting sqref="J7">
    <cfRule type="containsText" dxfId="683" priority="105" operator="containsText" text="NA">
      <formula>NOT(ISERROR(SEARCH("NA",J7)))</formula>
    </cfRule>
    <cfRule type="notContainsBlanks" dxfId="682" priority="107">
      <formula>LEN(TRIM(J7))&gt;0</formula>
    </cfRule>
    <cfRule type="expression" dxfId="681" priority="108">
      <formula>AND(ISBLANK(J7),AH7=1)</formula>
    </cfRule>
    <cfRule type="expression" dxfId="680" priority="109">
      <formula>AH7=0</formula>
    </cfRule>
  </conditionalFormatting>
  <conditionalFormatting sqref="P7:R35">
    <cfRule type="containsText" dxfId="679" priority="99" operator="containsText" text="NA">
      <formula>NOT(ISERROR(SEARCH("NA",P7)))</formula>
    </cfRule>
  </conditionalFormatting>
  <conditionalFormatting sqref="I8:I35">
    <cfRule type="containsText" dxfId="678" priority="32" operator="containsText" text="NA">
      <formula>NOT(ISERROR(SEARCH("NA",I8)))</formula>
    </cfRule>
    <cfRule type="notContainsBlanks" dxfId="677" priority="80">
      <formula>LEN(TRIM(I8))&gt;0</formula>
    </cfRule>
    <cfRule type="expression" dxfId="676" priority="81">
      <formula>AND(ISBLANK(I8),AG8=1)</formula>
    </cfRule>
    <cfRule type="expression" dxfId="675" priority="83">
      <formula>AG8=0</formula>
    </cfRule>
  </conditionalFormatting>
  <conditionalFormatting sqref="K8:K35">
    <cfRule type="containsText" dxfId="674" priority="30" operator="containsText" text="NA">
      <formula>NOT(ISERROR(SEARCH("NA",K8)))</formula>
    </cfRule>
    <cfRule type="notContainsBlanks" dxfId="673" priority="78">
      <formula>LEN(TRIM(K8))&gt;0</formula>
    </cfRule>
    <cfRule type="expression" dxfId="672" priority="79">
      <formula>AND(ISBLANK(K8),AI8=1)</formula>
    </cfRule>
    <cfRule type="expression" dxfId="671" priority="82">
      <formula>AI8=0</formula>
    </cfRule>
  </conditionalFormatting>
  <conditionalFormatting sqref="L8:L35">
    <cfRule type="containsText" dxfId="670" priority="29" operator="containsText" text="NA">
      <formula>NOT(ISERROR(SEARCH("NA",L8)))</formula>
    </cfRule>
    <cfRule type="notContainsBlanks" dxfId="669" priority="76">
      <formula>LEN(TRIM(L8))&gt;0</formula>
    </cfRule>
    <cfRule type="expression" dxfId="668" priority="77">
      <formula>AND(ISBLANK(L8),AJ8=1)</formula>
    </cfRule>
    <cfRule type="expression" dxfId="667" priority="84">
      <formula>AJ8=0</formula>
    </cfRule>
  </conditionalFormatting>
  <conditionalFormatting sqref="M8:M35">
    <cfRule type="containsText" dxfId="666" priority="28" operator="containsText" text="NA">
      <formula>NOT(ISERROR(SEARCH("NA",M8)))</formula>
    </cfRule>
    <cfRule type="notContainsBlanks" dxfId="665" priority="74">
      <formula>LEN(TRIM(M8))&gt;0</formula>
    </cfRule>
    <cfRule type="expression" dxfId="664" priority="75">
      <formula>AND(ISBLANK(M8),AK8=1)</formula>
    </cfRule>
    <cfRule type="expression" dxfId="663" priority="85">
      <formula>AK8=0</formula>
    </cfRule>
  </conditionalFormatting>
  <conditionalFormatting sqref="N8:N35">
    <cfRule type="containsText" dxfId="662" priority="27" operator="containsText" text="NA">
      <formula>NOT(ISERROR(SEARCH("NA",N8)))</formula>
    </cfRule>
    <cfRule type="notContainsBlanks" dxfId="661" priority="71">
      <formula>LEN(TRIM(N8))&gt;0</formula>
    </cfRule>
    <cfRule type="expression" dxfId="660" priority="72">
      <formula>AND(ISBLANK(N8),AL8=1)</formula>
    </cfRule>
    <cfRule type="expression" dxfId="659" priority="73">
      <formula>AL8=0</formula>
    </cfRule>
  </conditionalFormatting>
  <conditionalFormatting sqref="O8:O35">
    <cfRule type="containsText" dxfId="658" priority="26" operator="containsText" text="NA">
      <formula>NOT(ISERROR(SEARCH("NA",O8)))</formula>
    </cfRule>
    <cfRule type="notContainsBlanks" dxfId="657" priority="68">
      <formula>LEN(TRIM(O8))&gt;0</formula>
    </cfRule>
    <cfRule type="expression" dxfId="656" priority="69">
      <formula>AND(ISBLANK(O8),AM8=1)</formula>
    </cfRule>
    <cfRule type="expression" dxfId="655" priority="70">
      <formula>AM8=0</formula>
    </cfRule>
  </conditionalFormatting>
  <conditionalFormatting sqref="P8:R35">
    <cfRule type="notContainsBlanks" dxfId="654" priority="65">
      <formula>LEN(TRIM(P8))&gt;0</formula>
    </cfRule>
    <cfRule type="expression" dxfId="653" priority="66">
      <formula>AND(ISBLANK(P8),AN8=1)</formula>
    </cfRule>
    <cfRule type="expression" dxfId="652" priority="67">
      <formula>AN8=0</formula>
    </cfRule>
  </conditionalFormatting>
  <conditionalFormatting sqref="S8:S35">
    <cfRule type="containsText" dxfId="651" priority="22" operator="containsText" text="NA">
      <formula>NOT(ISERROR(SEARCH("NA",S8)))</formula>
    </cfRule>
    <cfRule type="notContainsBlanks" dxfId="650" priority="62">
      <formula>LEN(TRIM(S8))&gt;0</formula>
    </cfRule>
    <cfRule type="expression" dxfId="649" priority="63">
      <formula>AND(ISBLANK(S8),AQ8=1)</formula>
    </cfRule>
    <cfRule type="expression" dxfId="648" priority="64">
      <formula>AQ8=0</formula>
    </cfRule>
  </conditionalFormatting>
  <conditionalFormatting sqref="T8:T35">
    <cfRule type="containsText" dxfId="647" priority="21" operator="containsText" text="NA">
      <formula>NOT(ISERROR(SEARCH("NA",T8)))</formula>
    </cfRule>
    <cfRule type="notContainsBlanks" dxfId="646" priority="59">
      <formula>LEN(TRIM(T8))&gt;0</formula>
    </cfRule>
    <cfRule type="expression" dxfId="645" priority="60">
      <formula>AND(ISBLANK(T8),AR8=1)</formula>
    </cfRule>
    <cfRule type="expression" dxfId="644" priority="61">
      <formula>AR8=0</formula>
    </cfRule>
  </conditionalFormatting>
  <conditionalFormatting sqref="Y8:Y35">
    <cfRule type="containsText" dxfId="643" priority="17" operator="containsText" text="NA">
      <formula>NOT(ISERROR(SEARCH("NA",Y8)))</formula>
    </cfRule>
    <cfRule type="notContainsBlanks" dxfId="642" priority="56">
      <formula>LEN(TRIM(Y8))&gt;0</formula>
    </cfRule>
    <cfRule type="expression" dxfId="641" priority="57">
      <formula>AND(ISBLANK(Y8),AV8=1)</formula>
    </cfRule>
    <cfRule type="expression" dxfId="640" priority="58">
      <formula>AV8=0</formula>
    </cfRule>
  </conditionalFormatting>
  <conditionalFormatting sqref="U8:U35">
    <cfRule type="containsText" dxfId="639" priority="20" operator="containsText" text="NA">
      <formula>NOT(ISERROR(SEARCH("NA",U8)))</formula>
    </cfRule>
    <cfRule type="notContainsBlanks" dxfId="638" priority="50">
      <formula>LEN(TRIM(U8))&gt;0</formula>
    </cfRule>
    <cfRule type="expression" dxfId="637" priority="51">
      <formula>AND(ISBLANK(U8),AS8=1)</formula>
    </cfRule>
    <cfRule type="expression" dxfId="636" priority="52">
      <formula>AS8=0</formula>
    </cfRule>
  </conditionalFormatting>
  <conditionalFormatting sqref="V8:W35">
    <cfRule type="containsText" dxfId="635" priority="19" operator="containsText" text="NA">
      <formula>NOT(ISERROR(SEARCH("NA",V8)))</formula>
    </cfRule>
    <cfRule type="notContainsBlanks" dxfId="634" priority="47">
      <formula>LEN(TRIM(V8))&gt;0</formula>
    </cfRule>
    <cfRule type="expression" dxfId="633" priority="48">
      <formula>AND(ISBLANK(V8),AT8=1)</formula>
    </cfRule>
    <cfRule type="expression" dxfId="632" priority="49">
      <formula>AT8=0</formula>
    </cfRule>
  </conditionalFormatting>
  <conditionalFormatting sqref="X8:X35">
    <cfRule type="containsText" dxfId="631" priority="18" operator="containsText" text="NA">
      <formula>NOT(ISERROR(SEARCH("NA",X8)))</formula>
    </cfRule>
    <cfRule type="notContainsBlanks" dxfId="630" priority="44">
      <formula>LEN(TRIM(X8))&gt;0</formula>
    </cfRule>
    <cfRule type="expression" dxfId="629" priority="45">
      <formula>AND(ISBLANK(X8),AU8=1)</formula>
    </cfRule>
    <cfRule type="expression" dxfId="628" priority="46">
      <formula>AU8=0</formula>
    </cfRule>
  </conditionalFormatting>
  <conditionalFormatting sqref="AA8:AA35">
    <cfRule type="containsText" dxfId="627" priority="15" operator="containsText" text="NA">
      <formula>NOT(ISERROR(SEARCH("NA",AA8)))</formula>
    </cfRule>
    <cfRule type="notContainsBlanks" dxfId="626" priority="41">
      <formula>LEN(TRIM(AA8))&gt;0</formula>
    </cfRule>
    <cfRule type="expression" dxfId="625" priority="42">
      <formula>AND(ISBLANK(AA8),AX8=1)</formula>
    </cfRule>
    <cfRule type="expression" dxfId="624" priority="43">
      <formula>AX8=0</formula>
    </cfRule>
  </conditionalFormatting>
  <conditionalFormatting sqref="G8:G35">
    <cfRule type="containsText" dxfId="623" priority="13" operator="containsText" text="NA">
      <formula>NOT(ISERROR(SEARCH("NA",G8)))</formula>
    </cfRule>
    <cfRule type="notContainsBlanks" dxfId="622" priority="38">
      <formula>LEN(TRIM(G8))&gt;0</formula>
    </cfRule>
    <cfRule type="expression" dxfId="621" priority="39">
      <formula>AND(ISBLANK(G8),AE8=1)</formula>
    </cfRule>
    <cfRule type="expression" dxfId="620" priority="40">
      <formula>AE8=0</formula>
    </cfRule>
  </conditionalFormatting>
  <conditionalFormatting sqref="F8:F35">
    <cfRule type="containsText" dxfId="619" priority="14" operator="containsText" text="NA">
      <formula>NOT(ISERROR(SEARCH("NA",F8)))</formula>
    </cfRule>
    <cfRule type="expression" dxfId="618" priority="36">
      <formula>AND(ISBLANK(F8),AD8=1)</formula>
    </cfRule>
    <cfRule type="expression" dxfId="617" priority="37">
      <formula>AD8=0</formula>
    </cfRule>
    <cfRule type="notContainsBlanks" dxfId="616" priority="86">
      <formula>LEN(TRIM(F8))&gt;0</formula>
    </cfRule>
  </conditionalFormatting>
  <conditionalFormatting sqref="J8:J35">
    <cfRule type="containsText" dxfId="615" priority="31" operator="containsText" text="NA">
      <formula>NOT(ISERROR(SEARCH("NA",J8)))</formula>
    </cfRule>
    <cfRule type="notContainsBlanks" dxfId="614" priority="33">
      <formula>LEN(TRIM(J8))&gt;0</formula>
    </cfRule>
    <cfRule type="expression" dxfId="613" priority="34">
      <formula>AND(ISBLANK(J8),AH8=1)</formula>
    </cfRule>
    <cfRule type="expression" dxfId="612" priority="35">
      <formula>AH8=0</formula>
    </cfRule>
  </conditionalFormatting>
  <conditionalFormatting sqref="W7:W35">
    <cfRule type="containsText" dxfId="611" priority="9" operator="containsText" text="NA">
      <formula>NOT(ISERROR(SEARCH("NA",W7)))</formula>
    </cfRule>
    <cfRule type="notContainsBlanks" dxfId="610" priority="10">
      <formula>LEN(TRIM(W7))&gt;0</formula>
    </cfRule>
    <cfRule type="expression" dxfId="609" priority="11">
      <formula>AND(ISBLANK(W7),#REF!=1)</formula>
    </cfRule>
    <cfRule type="expression" dxfId="608" priority="12">
      <formula>#REF!=0</formula>
    </cfRule>
  </conditionalFormatting>
  <conditionalFormatting sqref="W7">
    <cfRule type="containsText" dxfId="607" priority="5" operator="containsText" text="NA">
      <formula>NOT(ISERROR(SEARCH("NA",W7)))</formula>
    </cfRule>
    <cfRule type="notContainsBlanks" dxfId="606" priority="6">
      <formula>LEN(TRIM(W7))&gt;0</formula>
    </cfRule>
    <cfRule type="expression" dxfId="605" priority="7">
      <formula>AND(ISBLANK(W7),AU7=1)</formula>
    </cfRule>
    <cfRule type="expression" dxfId="604" priority="8">
      <formula>AU7=0</formula>
    </cfRule>
  </conditionalFormatting>
  <conditionalFormatting sqref="W8:W35">
    <cfRule type="containsText" dxfId="603" priority="1" operator="containsText" text="NA">
      <formula>NOT(ISERROR(SEARCH("NA",W8)))</formula>
    </cfRule>
    <cfRule type="notContainsBlanks" dxfId="602" priority="2">
      <formula>LEN(TRIM(W8))&gt;0</formula>
    </cfRule>
    <cfRule type="expression" dxfId="601" priority="3">
      <formula>AND(ISBLANK(W8),AU8=1)</formula>
    </cfRule>
    <cfRule type="expression" dxfId="600" priority="4">
      <formula>AU8=0</formula>
    </cfRule>
  </conditionalFormatting>
  <dataValidations count="5">
    <dataValidation type="custom" allowBlank="1" showInputMessage="1" showErrorMessage="1" error="Vous n'avez rien à produire.&#10;Cliquez sur &quot;Annuler&quot;" sqref="W7:W35 K7:V36 J7:J35 I7:I36 F7:G36">
      <formula1>AD7=1</formula1>
    </dataValidation>
    <dataValidation type="custom" allowBlank="1" showInputMessage="1" showErrorMessage="1" error="Vous n'avez rien à produire.&#10;Cliquez sur &quot;Annuler&quot;" sqref="X7:Y36 AA7:AA36">
      <formula1>AU7=1</formula1>
    </dataValidation>
    <dataValidation type="list" allowBlank="1" showInputMessage="1" showErrorMessage="1" sqref="AB7:AB36 AF7:AF35 Z7:Z36">
      <formula1>oui_non</formula1>
    </dataValidation>
    <dataValidation allowBlank="1" showInputMessage="1" showErrorMessage="1" prompt="ATTENTION ! &#10;Ne jamais supprimer le contenu de cette cellule" sqref="AG1:AH1"/>
    <dataValidation type="custom" allowBlank="1" showInputMessage="1" showErrorMessage="1" error="Vous n'avez rien à produire.&#10;Cliquez sur &quot;Annuler&quot;" sqref="W36">
      <formula1>#REF!=1</formula1>
    </dataValidation>
  </dataValidations>
  <printOptions horizontalCentered="1"/>
  <pageMargins left="0.15748031496062992" right="0.15748031496062992" top="0.86614173228346458" bottom="0.43307086614173229" header="0.15748031496062992" footer="0.15748031496062992"/>
  <pageSetup paperSize="8" fitToHeight="0" orientation="landscape" r:id="rId1"/>
  <headerFooter>
    <oddHeader>&amp;C&amp;"-,Gras"&amp;9&amp;K000000&amp;F
- &amp;A -</oddHeader>
    <oddFooter>&amp;C&amp;"+,Normal"&amp;9- &amp;P / &amp;N -&amp;R&amp;9&amp;D
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/>
    <pageSetUpPr fitToPage="1"/>
  </sheetPr>
  <dimension ref="A1:AX36"/>
  <sheetViews>
    <sheetView showGridLines="0" topLeftCell="A2" zoomScale="80" zoomScaleNormal="80" workbookViewId="0">
      <selection activeCell="AX2" sqref="AD1:AX1048576"/>
    </sheetView>
  </sheetViews>
  <sheetFormatPr baseColWidth="10" defaultColWidth="15" defaultRowHeight="15"/>
  <cols>
    <col min="1" max="1" width="26.42578125" customWidth="1"/>
    <col min="2" max="3" width="8.7109375" style="6" customWidth="1"/>
    <col min="4" max="4" width="8.7109375" style="22" customWidth="1"/>
    <col min="5" max="5" width="1.7109375" customWidth="1"/>
    <col min="6" max="7" width="6.7109375" customWidth="1"/>
    <col min="8" max="8" width="1.7109375" customWidth="1"/>
    <col min="9" max="12" width="6.7109375" customWidth="1"/>
    <col min="13" max="14" width="11.28515625" customWidth="1"/>
    <col min="15" max="18" width="6.7109375" customWidth="1"/>
    <col min="19" max="20" width="5.7109375" customWidth="1"/>
    <col min="21" max="24" width="6.7109375" customWidth="1"/>
    <col min="25" max="25" width="16.28515625" customWidth="1"/>
    <col min="26" max="26" width="1.7109375" customWidth="1"/>
    <col min="27" max="27" width="6.7109375" customWidth="1"/>
    <col min="28" max="28" width="1.7109375" customWidth="1"/>
    <col min="29" max="29" width="1.7109375" style="28" customWidth="1"/>
    <col min="30" max="31" width="6.7109375" hidden="1" customWidth="1"/>
    <col min="32" max="32" width="1.7109375" hidden="1" customWidth="1"/>
    <col min="33" max="36" width="6.7109375" hidden="1" customWidth="1"/>
    <col min="37" max="37" width="8.85546875" hidden="1" customWidth="1"/>
    <col min="38" max="38" width="6.140625" hidden="1" customWidth="1"/>
    <col min="39" max="47" width="6.7109375" hidden="1" customWidth="1"/>
    <col min="48" max="48" width="7.42578125" hidden="1" customWidth="1"/>
    <col min="49" max="49" width="1.7109375" hidden="1" customWidth="1"/>
    <col min="50" max="50" width="6.7109375" hidden="1" customWidth="1"/>
  </cols>
  <sheetData>
    <row r="1" spans="1:50">
      <c r="A1" s="138" t="s">
        <v>81</v>
      </c>
      <c r="B1" s="191" t="str">
        <f>+Paramètres!B7</f>
        <v>Cabinet CROCRCC</v>
      </c>
      <c r="C1" s="191"/>
      <c r="D1" s="191"/>
      <c r="AD1" s="35" t="s">
        <v>26</v>
      </c>
      <c r="AE1" s="36" t="s">
        <v>41</v>
      </c>
      <c r="AG1" s="37">
        <v>9</v>
      </c>
      <c r="AH1" s="37"/>
    </row>
    <row r="2" spans="1:50" ht="26.25">
      <c r="A2" s="190" t="str">
        <f>"Échéances clients du mois de septembre "&amp;Paramètres!B9</f>
        <v>Échéances clients du mois de septembre 2015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90"/>
    </row>
    <row r="3" spans="1:50" ht="15.75" thickBot="1"/>
    <row r="4" spans="1:50" s="34" customFormat="1" ht="70.5" customHeight="1">
      <c r="A4" s="192" t="s">
        <v>24</v>
      </c>
      <c r="B4" s="193"/>
      <c r="C4" s="193"/>
      <c r="D4" s="194"/>
      <c r="E4" s="32"/>
      <c r="F4" s="192" t="s">
        <v>46</v>
      </c>
      <c r="G4" s="194"/>
      <c r="H4" s="32"/>
      <c r="I4" s="192" t="s">
        <v>47</v>
      </c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32"/>
      <c r="AA4" s="87" t="s">
        <v>2</v>
      </c>
      <c r="AB4" s="32"/>
      <c r="AC4" s="33"/>
      <c r="AD4" s="195" t="s">
        <v>32</v>
      </c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7"/>
    </row>
    <row r="5" spans="1:50" ht="37.5" customHeight="1">
      <c r="A5" s="93" t="s">
        <v>3</v>
      </c>
      <c r="B5" s="94" t="s">
        <v>7</v>
      </c>
      <c r="C5" s="94" t="s">
        <v>5</v>
      </c>
      <c r="D5" s="95" t="s">
        <v>8</v>
      </c>
      <c r="E5" s="20"/>
      <c r="F5" s="93" t="s">
        <v>25</v>
      </c>
      <c r="G5" s="96" t="s">
        <v>29</v>
      </c>
      <c r="H5" s="20"/>
      <c r="I5" s="93" t="str">
        <f>JANVIER!I5</f>
        <v>TVA</v>
      </c>
      <c r="J5" s="93" t="str">
        <f>JANVIER!J5</f>
        <v>IR</v>
      </c>
      <c r="K5" s="93" t="str">
        <f>JANVIER!K5</f>
        <v>TVA / FRS ETRANGERS</v>
      </c>
      <c r="L5" s="93" t="str">
        <f>JANVIER!L5</f>
        <v>Contribution sociale de solidarité sur les revenus</v>
      </c>
      <c r="M5" s="93" t="str">
        <f>JANVIER!M5</f>
        <v>Acomptes IS</v>
      </c>
      <c r="N5" s="93" t="str">
        <f>JANVIER!N5</f>
        <v>IS</v>
      </c>
      <c r="O5" s="93" t="str">
        <f>JANVIER!O5</f>
        <v>Liasse Fiscale</v>
      </c>
      <c r="P5" s="93" t="str">
        <f>JANVIER!P5</f>
        <v>TAXE PROF</v>
      </c>
      <c r="Q5" s="93" t="str">
        <f>JANVIER!Q5</f>
        <v>Taxes locales (TE + TSC)</v>
      </c>
      <c r="R5" s="93" t="str">
        <f>JANVIER!R5</f>
        <v>Déclaration annuelle Base T.Prof</v>
      </c>
      <c r="S5" s="93" t="str">
        <f>JANVIER!S5</f>
        <v>Etat 9421</v>
      </c>
      <c r="T5" s="93" t="str">
        <f>JANVIER!T5</f>
        <v>Déclaration annuelle 
RAS sur fournisseurs étrangers</v>
      </c>
      <c r="U5" s="93" t="str">
        <f>JANVIER!U5</f>
        <v>Déclaration Honoraires</v>
      </c>
      <c r="V5" s="93" t="str">
        <f>JANVIER!V5</f>
        <v>Timbres fiscaux</v>
      </c>
      <c r="W5" s="93" t="s">
        <v>118</v>
      </c>
      <c r="X5" s="93" t="str">
        <f>JANVIER!X5</f>
        <v>Déclaration annuelle 
de protata des deductions - TVA</v>
      </c>
      <c r="Y5" s="93" t="str">
        <f>JANVIER!Y5</f>
        <v>Vignette</v>
      </c>
      <c r="Z5" s="20"/>
      <c r="AA5" s="93" t="str">
        <f>JANVIER!AA5</f>
        <v>Office du change</v>
      </c>
      <c r="AB5" s="84"/>
      <c r="AD5" s="85" t="s">
        <v>25</v>
      </c>
      <c r="AE5" s="86" t="s">
        <v>29</v>
      </c>
      <c r="AF5" s="88"/>
      <c r="AG5" s="93" t="str">
        <f t="shared" ref="AG5:AT5" si="0">I5</f>
        <v>TVA</v>
      </c>
      <c r="AH5" s="93" t="str">
        <f t="shared" si="0"/>
        <v>IR</v>
      </c>
      <c r="AI5" s="93" t="str">
        <f t="shared" si="0"/>
        <v>TVA / FRS ETRANGERS</v>
      </c>
      <c r="AJ5" s="93" t="str">
        <f t="shared" si="0"/>
        <v>Contribution sociale de solidarité sur les revenus</v>
      </c>
      <c r="AK5" s="93" t="str">
        <f t="shared" si="0"/>
        <v>Acomptes IS</v>
      </c>
      <c r="AL5" s="93" t="str">
        <f t="shared" si="0"/>
        <v>IS</v>
      </c>
      <c r="AM5" s="93" t="str">
        <f t="shared" si="0"/>
        <v>Liasse Fiscale</v>
      </c>
      <c r="AN5" s="93" t="str">
        <f t="shared" si="0"/>
        <v>TAXE PROF</v>
      </c>
      <c r="AO5" s="93" t="str">
        <f t="shared" si="0"/>
        <v>Taxes locales (TE + TSC)</v>
      </c>
      <c r="AP5" s="93" t="str">
        <f t="shared" si="0"/>
        <v>Déclaration annuelle Base T.Prof</v>
      </c>
      <c r="AQ5" s="93" t="str">
        <f t="shared" si="0"/>
        <v>Etat 9421</v>
      </c>
      <c r="AR5" s="93" t="str">
        <f t="shared" si="0"/>
        <v>Déclaration annuelle 
RAS sur fournisseurs étrangers</v>
      </c>
      <c r="AS5" s="93" t="str">
        <f t="shared" si="0"/>
        <v>Déclaration Honoraires</v>
      </c>
      <c r="AT5" s="93" t="str">
        <f t="shared" si="0"/>
        <v>Timbres fiscaux</v>
      </c>
      <c r="AU5" s="93" t="str">
        <f>X5</f>
        <v>Déclaration annuelle 
de protata des deductions - TVA</v>
      </c>
      <c r="AV5" s="93" t="str">
        <f>Y5</f>
        <v>Vignette</v>
      </c>
      <c r="AW5" s="20"/>
      <c r="AX5" s="93" t="str">
        <f t="shared" ref="AX5" si="1">AA5</f>
        <v>Office du change</v>
      </c>
    </row>
    <row r="6" spans="1:50" s="91" customFormat="1">
      <c r="A6" s="103"/>
      <c r="B6" s="104"/>
      <c r="C6" s="104"/>
      <c r="D6" s="105"/>
      <c r="E6" s="20"/>
      <c r="F6" s="103"/>
      <c r="G6" s="106"/>
      <c r="H6" s="20"/>
      <c r="I6" s="103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20"/>
      <c r="AA6" s="107"/>
      <c r="AB6" s="84"/>
      <c r="AD6" s="108"/>
      <c r="AE6" s="109"/>
      <c r="AF6" s="88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92"/>
      <c r="AX6" s="110"/>
    </row>
    <row r="7" spans="1:50" s="123" customFormat="1">
      <c r="A7" s="113" t="str">
        <f>IF(ISBLANK('Informations clients'!A7),"",'Informations clients'!A7)</f>
        <v>CLT/7</v>
      </c>
      <c r="B7" s="124" t="str">
        <f>IF(ISBLANK('Informations clients'!C7),"",'Informations clients'!C7)</f>
        <v/>
      </c>
      <c r="C7" s="124" t="str">
        <f>IF(ISBLANK('Informations clients'!E7),"",'Informations clients'!E7)</f>
        <v>Consultant 3</v>
      </c>
      <c r="D7" s="126">
        <f>IF(ISBLANK('Informations clients'!G7),"",'Informations clients'!G7)</f>
        <v>42277</v>
      </c>
      <c r="E7" s="114"/>
      <c r="F7" s="127"/>
      <c r="G7" s="128"/>
      <c r="H7" s="114"/>
      <c r="I7" s="127"/>
      <c r="J7" s="129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14"/>
      <c r="AA7" s="131"/>
      <c r="AB7" s="115"/>
      <c r="AC7" s="116"/>
      <c r="AD7" s="117">
        <f>+IF(ISBLANK('Informations clients'!I7),0,
IF($AG$1=MONTH('Informations clients'!K7),1,0))</f>
        <v>0</v>
      </c>
      <c r="AE7" s="118">
        <f>+IF(ISBLANK('Informations clients'!J7),0,
IF(MONTH('Informations clients'!K7)=$AG$1,1,0))</f>
        <v>0</v>
      </c>
      <c r="AF7" s="119"/>
      <c r="AG7">
        <f>+IF(ISBLANK('Informations clients'!$N7),0,IF('Informations clients'!$N7="Réel mensuel",1,IF('Informations clients'!$N7="Réel trimestriel",IF(AND($AG$1=3,$AG$1=6,$AG$1=9,$AG$1=12),1,0),0)))</f>
        <v>1</v>
      </c>
      <c r="AH7" s="120">
        <f>+IF(ISBLANK('Informations clients'!O7),0,
IF(VLOOKUP('Informations clients'!O7,Technique!$A$79:$B$81,2,FALSE)=1,0,
IF(VLOOKUP('Informations clients'!O7,Technique!$A$79:$B$81,2,FALSE)=2,1,
IF($AG$1=1,1,0))))</f>
        <v>0</v>
      </c>
      <c r="AI7" s="120">
        <f>+IF(ISBLANK('Informations clients'!P7),0,
IF(MONTH('Informations clients'!T7)=$AG$1,1,0))</f>
        <v>0</v>
      </c>
      <c r="AJ7" s="120">
        <f>+IF(ISBLANK('Informations clients'!Q7),0,IF($AG$1=EDATE('Informations clients'!G7,3),1,0))</f>
        <v>0</v>
      </c>
      <c r="AK7" s="120">
        <f>+IF(ISBLANK('Informations clients'!R7),0,
IF($AG$1=5,1,0))</f>
        <v>0</v>
      </c>
      <c r="AL7" s="120">
        <f>+IF(ISBLANK('Informations clients'!G7),0,IF($AG$1=3,1,0))</f>
        <v>0</v>
      </c>
      <c r="AM7" s="120">
        <f>+IF(ISBLANK('Informations clients'!G7),0,IF($AG$1=3,1,0))</f>
        <v>0</v>
      </c>
      <c r="AN7" s="120">
        <f>IF(ISBLANK('Informations clients'!U7),0,
IF($AG$1=12,1,0))</f>
        <v>0</v>
      </c>
      <c r="AO7" s="120">
        <f>IF(ISBLANK('Informations clients'!#REF!),0,
IF($AG$1=6,1,0))</f>
        <v>0</v>
      </c>
      <c r="AP7" s="120">
        <f>IF(ISBLANK('Informations clients'!#REF!),0,
IF($AG$1=12,1,0))</f>
        <v>0</v>
      </c>
      <c r="AQ7" s="120">
        <f>+IF(ISBLANK('Informations clients'!X7),0,IF($AG$1=2,1,0))</f>
        <v>0</v>
      </c>
      <c r="AR7" s="120">
        <f>IF(ISBLANK('Informations clients'!L7),0,
IF($AG$1=2,1,0))</f>
        <v>0</v>
      </c>
      <c r="AS7" s="120">
        <f>IF(ISBLANK('Informations clients'!AF7),0,
IF(ISBLANK('Informations clients'!U7),0,IF(VLOOKUP('Informations clients'!AF7,Technique!$H$45:$I$48,2,FALSE)=1,0,INDEX(Technique!$B$45:$F$58,MATCH($AG$1,Technique!$B$45:$B$58,0),MATCH('Informations clients'!AF7,Technique!$B$45:$F$45,0)))))</f>
        <v>0</v>
      </c>
      <c r="AT7" s="120">
        <f>+IF(ISBLANK('Informations clients'!AF7),0,
IF(ISBLANK('Informations clients'!V7),0,IF(VLOOKUP('Informations clients'!AF7,Technique!$H$45:$I$48,2,FALSE)=1,0,INDEX(Technique!$B$62:$F$75,MATCH($AG$1,Technique!$B$62:$B$75,0),MATCH('Informations clients'!AF7,Technique!$B$62:$F$62,0)))))</f>
        <v>0</v>
      </c>
      <c r="AU7" s="120">
        <f>+IF(ISBLANK('Informations clients'!AF7),0,
IF(ISBLANK('Informations clients'!W7),0,IF(AND($AG$1=5,VLOOKUP('Informations clients'!AF7,Technique!$H$45:$I$48,2,FALSE)=4),1,0)))</f>
        <v>0</v>
      </c>
      <c r="AV7" s="120">
        <f>+IF(ISBLANK('Informations clients'!X7),0,IF($AG$1=5,1,0))</f>
        <v>0</v>
      </c>
      <c r="AW7" s="121"/>
      <c r="AX7" s="122">
        <f>+IF(ISBLANK('Informations clients'!AG7),0,
IF($AG$1=5,1,0))</f>
        <v>0</v>
      </c>
    </row>
    <row r="8" spans="1:50" s="123" customFormat="1" ht="11.25">
      <c r="A8" s="113" t="str">
        <f>IF(ISBLANK('Informations clients'!A8),"",'Informations clients'!A8)</f>
        <v>CLT/8</v>
      </c>
      <c r="B8" s="124" t="str">
        <f>IF(ISBLANK('Informations clients'!C8),"",'Informations clients'!C8)</f>
        <v/>
      </c>
      <c r="C8" s="124" t="str">
        <f>IF(ISBLANK('Informations clients'!E8),"",'Informations clients'!E8)</f>
        <v>Consultant 2</v>
      </c>
      <c r="D8" s="126">
        <f>IF(ISBLANK('Informations clients'!G8),"",'Informations clients'!G8)</f>
        <v>42369</v>
      </c>
      <c r="E8" s="114"/>
      <c r="F8" s="127"/>
      <c r="G8" s="128"/>
      <c r="H8" s="114"/>
      <c r="I8" s="127"/>
      <c r="J8" s="129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14"/>
      <c r="AA8" s="131"/>
      <c r="AB8" s="115"/>
      <c r="AC8" s="116"/>
      <c r="AD8" s="117">
        <f>+IF(ISBLANK('Informations clients'!I8),0,
IF($AG$1=MONTH('Informations clients'!K8),1,0))</f>
        <v>0</v>
      </c>
      <c r="AE8" s="118">
        <f>+IF(ISBLANK('Informations clients'!J8),0,
IF(MONTH('Informations clients'!K8)=$AG$1,1,0))</f>
        <v>0</v>
      </c>
      <c r="AF8" s="119"/>
      <c r="AG8" s="117">
        <f>+IF(ISBLANK('Informations clients'!N8),0,
INDEX(Technique!$B$11:$F$23,MATCH($AG$1,Technique!$B$11:$B$23,0),MATCH(VLOOKUP('Informations clients'!N8,Technique!$A$4:$B$6,2,FALSE),Technique!$B$11:$F$11,0)))</f>
        <v>0</v>
      </c>
      <c r="AH8" s="120">
        <f>+IF(ISBLANK('Informations clients'!O8),0,
IF(VLOOKUP('Informations clients'!O8,Technique!$A$79:$B$81,2,FALSE)=1,0,
IF(VLOOKUP('Informations clients'!O8,Technique!$A$79:$B$81,2,FALSE)=2,1,
IF($AG$1=1,1,0))))</f>
        <v>1</v>
      </c>
      <c r="AI8" s="120">
        <f>+IF(ISBLANK('Informations clients'!P8),0,
IF(MONTH('Informations clients'!T8)=$AG$1,1,0))</f>
        <v>0</v>
      </c>
      <c r="AJ8" s="120">
        <f>+IF(ISBLANK('Informations clients'!Q8),0,IF($AG$1=EDATE('Informations clients'!G8,3),1,0))</f>
        <v>0</v>
      </c>
      <c r="AK8" s="120">
        <f>+IF(ISBLANK('Informations clients'!R8),0,
IF($AG$1=5,1,0))</f>
        <v>0</v>
      </c>
      <c r="AL8" s="120">
        <f>+IF(ISBLANK('Informations clients'!G8),0,IF($AG$1=3,1,0))</f>
        <v>0</v>
      </c>
      <c r="AM8" s="120">
        <f>+IF(ISBLANK('Informations clients'!G8),0,IF($AG$1=3,1,0))</f>
        <v>0</v>
      </c>
      <c r="AN8" s="120">
        <f>IF(ISBLANK('Informations clients'!U8),0,
IF($AG$1=12,1,0))</f>
        <v>0</v>
      </c>
      <c r="AO8" s="120">
        <f>IF(ISBLANK('Informations clients'!#REF!),0,
IF($AG$1=6,1,0))</f>
        <v>0</v>
      </c>
      <c r="AP8" s="120">
        <f>IF(ISBLANK('Informations clients'!#REF!),0,
IF($AG$1=12,1,0))</f>
        <v>0</v>
      </c>
      <c r="AQ8" s="120">
        <f>+IF(ISBLANK('Informations clients'!X8),0,IF($AG$1=2,1,0))</f>
        <v>0</v>
      </c>
      <c r="AR8" s="120">
        <f>IF(ISBLANK('Informations clients'!L8),0,
IF($AG$1=2,1,0))</f>
        <v>0</v>
      </c>
      <c r="AS8" s="120">
        <f>IF(ISBLANK('Informations clients'!AF8),0,
IF(ISBLANK('Informations clients'!U8),0,IF(VLOOKUP('Informations clients'!AF8,Technique!$H$45:$I$48,2,FALSE)=1,0,INDEX(Technique!$B$45:$F$58,MATCH($AG$1,Technique!$B$45:$B$58,0),MATCH('Informations clients'!AF8,Technique!$B$45:$F$45,0)))))</f>
        <v>0</v>
      </c>
      <c r="AT8" s="120">
        <f>+IF(ISBLANK('Informations clients'!AF8),0,
IF(ISBLANK('Informations clients'!V8),0,IF(VLOOKUP('Informations clients'!AF8,Technique!$H$45:$I$48,2,FALSE)=1,0,INDEX(Technique!$B$62:$F$75,MATCH($AG$1,Technique!$B$62:$B$75,0),MATCH('Informations clients'!AF8,Technique!$B$62:$F$62,0)))))</f>
        <v>0</v>
      </c>
      <c r="AU8" s="120">
        <f>+IF(ISBLANK('Informations clients'!AF8),0,
IF(AND($AG$1=5,VLOOKUP('Informations clients'!AF8,Technique!$H$45:$I$48,2,FALSE)=4),1,0))</f>
        <v>0</v>
      </c>
      <c r="AV8" s="120">
        <f>+IF(ISBLANK('Informations clients'!X8),0,IF($AG$1=5,1,0))</f>
        <v>0</v>
      </c>
      <c r="AW8" s="121"/>
      <c r="AX8" s="122">
        <f>+IF(ISBLANK('Informations clients'!AG8),0,
IF($AG$1=5,1,0))</f>
        <v>0</v>
      </c>
    </row>
    <row r="9" spans="1:50" s="123" customFormat="1" ht="11.25">
      <c r="A9" s="113" t="str">
        <f>IF(ISBLANK('Informations clients'!A9),"",'Informations clients'!A9)</f>
        <v/>
      </c>
      <c r="B9" s="124" t="str">
        <f>IF(ISBLANK('Informations clients'!C9),"",'Informations clients'!C9)</f>
        <v/>
      </c>
      <c r="C9" s="124" t="str">
        <f>IF(ISBLANK('Informations clients'!E9),"",'Informations clients'!E9)</f>
        <v/>
      </c>
      <c r="D9" s="126">
        <f>IF(ISBLANK('Informations clients'!G9),"",'Informations clients'!G9)</f>
        <v>42185</v>
      </c>
      <c r="E9" s="114"/>
      <c r="F9" s="127"/>
      <c r="G9" s="128"/>
      <c r="H9" s="114"/>
      <c r="I9" s="127"/>
      <c r="J9" s="129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14"/>
      <c r="AA9" s="131"/>
      <c r="AB9" s="115"/>
      <c r="AC9" s="116"/>
      <c r="AD9" s="117">
        <f>+IF(ISBLANK('Informations clients'!I9),0,
IF($AG$1=MONTH('Informations clients'!K9),1,0))</f>
        <v>0</v>
      </c>
      <c r="AE9" s="118">
        <f>+IF(ISBLANK('Informations clients'!J9),0,
IF(MONTH('Informations clients'!K9)=$AG$1,1,0))</f>
        <v>0</v>
      </c>
      <c r="AF9" s="119"/>
      <c r="AG9" s="117">
        <f>+IF(ISBLANK('Informations clients'!N9),0,
INDEX(Technique!$B$11:$F$23,MATCH($AG$1,Technique!$B$11:$B$23,0),MATCH(VLOOKUP('Informations clients'!N9,Technique!$A$4:$B$6,2,FALSE),Technique!$B$11:$F$11,0)))</f>
        <v>0</v>
      </c>
      <c r="AH9" s="120">
        <f>+IF(ISBLANK('Informations clients'!O9),0,
IF(VLOOKUP('Informations clients'!O9,Technique!$A$79:$B$81,2,FALSE)=1,0,
IF(VLOOKUP('Informations clients'!O9,Technique!$A$79:$B$81,2,FALSE)=2,1,
IF($AG$1=1,1,0))))</f>
        <v>0</v>
      </c>
      <c r="AI9" s="120">
        <f>+IF(ISBLANK('Informations clients'!P9),0,
IF(MONTH('Informations clients'!T9)=$AG$1,1,0))</f>
        <v>1</v>
      </c>
      <c r="AJ9" s="120">
        <f>+IF(ISBLANK('Informations clients'!Q9),0,IF($AG$1=EDATE('Informations clients'!G9,3),1,0))</f>
        <v>0</v>
      </c>
      <c r="AK9" s="120">
        <f>+IF(ISBLANK('Informations clients'!R9),0,
IF($AG$1=5,1,0))</f>
        <v>0</v>
      </c>
      <c r="AL9" s="120">
        <f>+IF(ISBLANK('Informations clients'!G9),0,IF($AG$1=3,1,0))</f>
        <v>0</v>
      </c>
      <c r="AM9" s="120">
        <f>+IF(ISBLANK('Informations clients'!G9),0,IF($AG$1=3,1,0))</f>
        <v>0</v>
      </c>
      <c r="AN9" s="120">
        <f>IF(ISBLANK('Informations clients'!U9),0,
IF($AG$1=12,1,0))</f>
        <v>0</v>
      </c>
      <c r="AO9" s="120">
        <f>IF(ISBLANK('Informations clients'!#REF!),0,
IF($AG$1=6,1,0))</f>
        <v>0</v>
      </c>
      <c r="AP9" s="120">
        <f>IF(ISBLANK('Informations clients'!#REF!),0,
IF($AG$1=12,1,0))</f>
        <v>0</v>
      </c>
      <c r="AQ9" s="120">
        <f>+IF(ISBLANK('Informations clients'!X9),0,IF($AG$1=2,1,0))</f>
        <v>0</v>
      </c>
      <c r="AR9" s="120">
        <f>IF(ISBLANK('Informations clients'!L9),0,
IF($AG$1=2,1,0))</f>
        <v>0</v>
      </c>
      <c r="AS9" s="120">
        <f>IF(ISBLANK('Informations clients'!AF9),0,
IF(ISBLANK('Informations clients'!U9),0,IF(VLOOKUP('Informations clients'!AF9,Technique!$H$45:$I$48,2,FALSE)=1,0,INDEX(Technique!$B$45:$F$58,MATCH($AG$1,Technique!$B$45:$B$58,0),MATCH('Informations clients'!AF9,Technique!$B$45:$F$45,0)))))</f>
        <v>0</v>
      </c>
      <c r="AT9" s="120">
        <f>+IF(ISBLANK('Informations clients'!AF9),0,
IF(ISBLANK('Informations clients'!V9),0,IF(VLOOKUP('Informations clients'!AF9,Technique!$H$45:$I$48,2,FALSE)=1,0,INDEX(Technique!$B$62:$F$75,MATCH($AG$1,Technique!$B$62:$B$75,0),MATCH('Informations clients'!AF9,Technique!$B$62:$F$62,0)))))</f>
        <v>0</v>
      </c>
      <c r="AU9" s="120">
        <f>+IF(ISBLANK('Informations clients'!AF9),0,
IF(AND($AG$1=5,VLOOKUP('Informations clients'!AF9,Technique!$H$45:$I$48,2,FALSE)=4),1,0))</f>
        <v>0</v>
      </c>
      <c r="AV9" s="120">
        <f>+IF(ISBLANK('Informations clients'!X9),0,IF($AG$1=5,1,0))</f>
        <v>0</v>
      </c>
      <c r="AW9" s="121"/>
      <c r="AX9" s="122">
        <f>+IF(ISBLANK('Informations clients'!AG9),0,
IF($AG$1=5,1,0))</f>
        <v>0</v>
      </c>
    </row>
    <row r="10" spans="1:50" s="123" customFormat="1" ht="11.25">
      <c r="A10" s="113" t="str">
        <f>IF(ISBLANK('Informations clients'!A10),"",'Informations clients'!A10)</f>
        <v/>
      </c>
      <c r="B10" s="124" t="str">
        <f>IF(ISBLANK('Informations clients'!C10),"",'Informations clients'!C10)</f>
        <v/>
      </c>
      <c r="C10" s="124" t="str">
        <f>IF(ISBLANK('Informations clients'!E10),"",'Informations clients'!E10)</f>
        <v/>
      </c>
      <c r="D10" s="126">
        <f>IF(ISBLANK('Informations clients'!G10),"",'Informations clients'!G10)</f>
        <v>42369</v>
      </c>
      <c r="E10" s="114"/>
      <c r="F10" s="127"/>
      <c r="G10" s="128"/>
      <c r="H10" s="114"/>
      <c r="I10" s="127"/>
      <c r="J10" s="129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14"/>
      <c r="AA10" s="131"/>
      <c r="AB10" s="115"/>
      <c r="AC10" s="116"/>
      <c r="AD10" s="117">
        <f>+IF(ISBLANK('Informations clients'!I10),0,
IF($AG$1=MONTH('Informations clients'!K10),1,0))</f>
        <v>0</v>
      </c>
      <c r="AE10" s="118">
        <f>+IF(ISBLANK('Informations clients'!J10),0,
IF(MONTH('Informations clients'!K10)=$AG$1,1,0))</f>
        <v>0</v>
      </c>
      <c r="AF10" s="119"/>
      <c r="AG10" s="117">
        <f>+IF(ISBLANK('Informations clients'!N10),0,
INDEX(Technique!$B$11:$F$23,MATCH($AG$1,Technique!$B$11:$B$23,0),MATCH(VLOOKUP('Informations clients'!N10,Technique!$A$4:$B$6,2,FALSE),Technique!$B$11:$F$11,0)))</f>
        <v>1</v>
      </c>
      <c r="AH10" s="120">
        <f>+IF(ISBLANK('Informations clients'!O10),0,
IF(VLOOKUP('Informations clients'!O10,Technique!$A$79:$B$81,2,FALSE)=1,0,
IF(VLOOKUP('Informations clients'!O10,Technique!$A$79:$B$81,2,FALSE)=2,1,
IF($AG$1=1,1,0))))</f>
        <v>0</v>
      </c>
      <c r="AI10" s="120">
        <f>+IF(ISBLANK('Informations clients'!P10),0,
IF(MONTH('Informations clients'!T10)=$AG$1,1,0))</f>
        <v>0</v>
      </c>
      <c r="AJ10" s="120">
        <f>+IF(ISBLANK('Informations clients'!Q10),0,IF($AG$1=EDATE('Informations clients'!G10,3),1,0))</f>
        <v>0</v>
      </c>
      <c r="AK10" s="120">
        <f>+IF(ISBLANK('Informations clients'!R10),0,
IF($AG$1=5,1,0))</f>
        <v>0</v>
      </c>
      <c r="AL10" s="120">
        <f>+IF(ISBLANK('Informations clients'!G10),0,IF($AG$1=3,1,0))</f>
        <v>0</v>
      </c>
      <c r="AM10" s="120">
        <f>+IF(ISBLANK('Informations clients'!G10),0,IF($AG$1=3,1,0))</f>
        <v>0</v>
      </c>
      <c r="AN10" s="120">
        <f>IF(ISBLANK('Informations clients'!U10),0,
IF($AG$1=12,1,0))</f>
        <v>0</v>
      </c>
      <c r="AO10" s="120">
        <f>IF(ISBLANK('Informations clients'!#REF!),0,
IF($AG$1=6,1,0))</f>
        <v>0</v>
      </c>
      <c r="AP10" s="120">
        <f>IF(ISBLANK('Informations clients'!#REF!),0,
IF($AG$1=12,1,0))</f>
        <v>0</v>
      </c>
      <c r="AQ10" s="120">
        <f>+IF(ISBLANK('Informations clients'!X10),0,IF($AG$1=2,1,0))</f>
        <v>0</v>
      </c>
      <c r="AR10" s="120">
        <f>IF(ISBLANK('Informations clients'!L10),0,
IF($AG$1=2,1,0))</f>
        <v>0</v>
      </c>
      <c r="AS10" s="120">
        <f>IF(ISBLANK('Informations clients'!AF10),0,
IF(ISBLANK('Informations clients'!U10),0,IF(VLOOKUP('Informations clients'!AF10,Technique!$H$45:$I$48,2,FALSE)=1,0,INDEX(Technique!$B$45:$F$58,MATCH($AG$1,Technique!$B$45:$B$58,0),MATCH('Informations clients'!AF10,Technique!$B$45:$F$45,0)))))</f>
        <v>0</v>
      </c>
      <c r="AT10" s="120">
        <f>+IF(ISBLANK('Informations clients'!AF10),0,
IF(ISBLANK('Informations clients'!V10),0,IF(VLOOKUP('Informations clients'!AF10,Technique!$H$45:$I$48,2,FALSE)=1,0,INDEX(Technique!$B$62:$F$75,MATCH($AG$1,Technique!$B$62:$B$75,0),MATCH('Informations clients'!AF10,Technique!$B$62:$F$62,0)))))</f>
        <v>0</v>
      </c>
      <c r="AU10" s="120">
        <f>+IF(ISBLANK('Informations clients'!AF10),0,
IF(AND($AG$1=5,VLOOKUP('Informations clients'!AF10,Technique!$H$45:$I$48,2,FALSE)=4),1,0))</f>
        <v>0</v>
      </c>
      <c r="AV10" s="120">
        <f>+IF(ISBLANK('Informations clients'!X10),0,IF($AG$1=5,1,0))</f>
        <v>0</v>
      </c>
      <c r="AW10" s="121"/>
      <c r="AX10" s="122">
        <f>+IF(ISBLANK('Informations clients'!AG10),0,
IF($AG$1=5,1,0))</f>
        <v>0</v>
      </c>
    </row>
    <row r="11" spans="1:50" s="123" customFormat="1" ht="11.25">
      <c r="A11" s="113" t="str">
        <f>IF(ISBLANK('Informations clients'!A11),"",'Informations clients'!A11)</f>
        <v/>
      </c>
      <c r="B11" s="124" t="str">
        <f>IF(ISBLANK('Informations clients'!C11),"",'Informations clients'!C11)</f>
        <v/>
      </c>
      <c r="C11" s="124" t="str">
        <f>IF(ISBLANK('Informations clients'!E11),"",'Informations clients'!E11)</f>
        <v/>
      </c>
      <c r="D11" s="126" t="str">
        <f>IF(ISBLANK('Informations clients'!G11),"",'Informations clients'!G11)</f>
        <v/>
      </c>
      <c r="E11" s="114"/>
      <c r="F11" s="127"/>
      <c r="G11" s="128"/>
      <c r="H11" s="114"/>
      <c r="I11" s="127"/>
      <c r="J11" s="129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14"/>
      <c r="AA11" s="131"/>
      <c r="AB11" s="115"/>
      <c r="AC11" s="116"/>
      <c r="AD11" s="117">
        <f>+IF(ISBLANK('Informations clients'!I11),0,
IF($AG$1=MONTH('Informations clients'!K11),1,0))</f>
        <v>0</v>
      </c>
      <c r="AE11" s="118">
        <f>+IF(ISBLANK('Informations clients'!J11),0,
IF(MONTH('Informations clients'!K11)=$AG$1,1,0))</f>
        <v>0</v>
      </c>
      <c r="AF11" s="119"/>
      <c r="AG11" s="117">
        <f>+IF(ISBLANK('Informations clients'!N11),0,
INDEX(Technique!$B$11:$F$23,MATCH($AG$1,Technique!$B$11:$B$23,0),MATCH(VLOOKUP('Informations clients'!N11,Technique!$A$4:$B$6,2,FALSE),Technique!$B$11:$F$11,0)))</f>
        <v>0</v>
      </c>
      <c r="AH11" s="120">
        <f>+IF(ISBLANK('Informations clients'!O11),0,
IF(VLOOKUP('Informations clients'!O11,Technique!$A$79:$B$81,2,FALSE)=1,0,
IF(VLOOKUP('Informations clients'!O11,Technique!$A$79:$B$81,2,FALSE)=2,1,
IF($AG$1=1,1,0))))</f>
        <v>0</v>
      </c>
      <c r="AI11" s="120">
        <f>+IF(ISBLANK('Informations clients'!P11),0,
IF(MONTH('Informations clients'!T11)=$AG$1,1,0))</f>
        <v>0</v>
      </c>
      <c r="AJ11" s="120">
        <f>+IF(ISBLANK('Informations clients'!Q11),0,IF($AG$1=EDATE('Informations clients'!G11,3),1,0))</f>
        <v>0</v>
      </c>
      <c r="AK11" s="120">
        <f>+IF(ISBLANK('Informations clients'!R11),0,
IF($AG$1=5,1,0))</f>
        <v>0</v>
      </c>
      <c r="AL11" s="120">
        <f>+IF(ISBLANK('Informations clients'!G11),0,IF($AG$1=3,1,0))</f>
        <v>0</v>
      </c>
      <c r="AM11" s="120">
        <f>+IF(ISBLANK('Informations clients'!G11),0,IF($AG$1=3,1,0))</f>
        <v>0</v>
      </c>
      <c r="AN11" s="120">
        <f>IF(ISBLANK('Informations clients'!U11),0,
IF($AG$1=12,1,0))</f>
        <v>0</v>
      </c>
      <c r="AO11" s="120">
        <f>IF(ISBLANK('Informations clients'!#REF!),0,
IF($AG$1=6,1,0))</f>
        <v>0</v>
      </c>
      <c r="AP11" s="120">
        <f>IF(ISBLANK('Informations clients'!#REF!),0,
IF($AG$1=12,1,0))</f>
        <v>0</v>
      </c>
      <c r="AQ11" s="120">
        <f>+IF(ISBLANK('Informations clients'!X11),0,IF($AG$1=2,1,0))</f>
        <v>0</v>
      </c>
      <c r="AR11" s="120">
        <f>IF(ISBLANK('Informations clients'!L11),0,
IF($AG$1=2,1,0))</f>
        <v>0</v>
      </c>
      <c r="AS11" s="120">
        <f>IF(ISBLANK('Informations clients'!AF11),0,
IF(ISBLANK('Informations clients'!U11),0,IF(VLOOKUP('Informations clients'!AF11,Technique!$H$45:$I$48,2,FALSE)=1,0,INDEX(Technique!$B$45:$F$58,MATCH($AG$1,Technique!$B$45:$B$58,0),MATCH('Informations clients'!AF11,Technique!$B$45:$F$45,0)))))</f>
        <v>0</v>
      </c>
      <c r="AT11" s="120">
        <f>+IF(ISBLANK('Informations clients'!AF11),0,
IF(ISBLANK('Informations clients'!V11),0,IF(VLOOKUP('Informations clients'!AF11,Technique!$H$45:$I$48,2,FALSE)=1,0,INDEX(Technique!$B$62:$F$75,MATCH($AG$1,Technique!$B$62:$B$75,0),MATCH('Informations clients'!AF11,Technique!$B$62:$F$62,0)))))</f>
        <v>0</v>
      </c>
      <c r="AU11" s="120">
        <f>+IF(ISBLANK('Informations clients'!AF11),0,
IF(AND($AG$1=5,VLOOKUP('Informations clients'!AF11,Technique!$H$45:$I$48,2,FALSE)=4),1,0))</f>
        <v>0</v>
      </c>
      <c r="AV11" s="120">
        <f>+IF(ISBLANK('Informations clients'!X11),0,IF($AG$1=5,1,0))</f>
        <v>0</v>
      </c>
      <c r="AW11" s="121"/>
      <c r="AX11" s="122">
        <f>+IF(ISBLANK('Informations clients'!AG11),0,
IF($AG$1=5,1,0))</f>
        <v>0</v>
      </c>
    </row>
    <row r="12" spans="1:50" s="123" customFormat="1" ht="11.25">
      <c r="A12" s="113" t="str">
        <f>IF(ISBLANK('Informations clients'!A12),"",'Informations clients'!A12)</f>
        <v/>
      </c>
      <c r="B12" s="124" t="str">
        <f>IF(ISBLANK('Informations clients'!C12),"",'Informations clients'!C12)</f>
        <v/>
      </c>
      <c r="C12" s="124" t="str">
        <f>IF(ISBLANK('Informations clients'!E12),"",'Informations clients'!E12)</f>
        <v/>
      </c>
      <c r="D12" s="126" t="str">
        <f>IF(ISBLANK('Informations clients'!G12),"",'Informations clients'!G12)</f>
        <v/>
      </c>
      <c r="E12" s="114"/>
      <c r="F12" s="127"/>
      <c r="G12" s="128"/>
      <c r="H12" s="114"/>
      <c r="I12" s="127"/>
      <c r="J12" s="129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14"/>
      <c r="AA12" s="131"/>
      <c r="AB12" s="115"/>
      <c r="AC12" s="116"/>
      <c r="AD12" s="117">
        <f>+IF(ISBLANK('Informations clients'!I12),0,
IF($AG$1=MONTH('Informations clients'!K12),1,0))</f>
        <v>0</v>
      </c>
      <c r="AE12" s="118">
        <f>+IF(ISBLANK('Informations clients'!J12),0,
IF(MONTH('Informations clients'!K12)=$AG$1,1,0))</f>
        <v>0</v>
      </c>
      <c r="AF12" s="119"/>
      <c r="AG12" s="117">
        <f>+IF(ISBLANK('Informations clients'!N12),0,
INDEX(Technique!$B$11:$F$23,MATCH($AG$1,Technique!$B$11:$B$23,0),MATCH(VLOOKUP('Informations clients'!N12,Technique!$A$4:$B$6,2,FALSE),Technique!$B$11:$F$11,0)))</f>
        <v>0</v>
      </c>
      <c r="AH12" s="120">
        <f>+IF(ISBLANK('Informations clients'!O12),0,
IF(VLOOKUP('Informations clients'!O12,Technique!$A$79:$B$81,2,FALSE)=1,0,
IF(VLOOKUP('Informations clients'!O12,Technique!$A$79:$B$81,2,FALSE)=2,1,
IF($AG$1=1,1,0))))</f>
        <v>0</v>
      </c>
      <c r="AI12" s="120">
        <f>+IF(ISBLANK('Informations clients'!P12),0,
IF(MONTH('Informations clients'!T12)=$AG$1,1,0))</f>
        <v>0</v>
      </c>
      <c r="AJ12" s="120">
        <f>+IF(ISBLANK('Informations clients'!Q12),0,IF($AG$1=EDATE('Informations clients'!G12,3),1,0))</f>
        <v>0</v>
      </c>
      <c r="AK12" s="120">
        <f>+IF(ISBLANK('Informations clients'!R12),0,
IF($AG$1=5,1,0))</f>
        <v>0</v>
      </c>
      <c r="AL12" s="120">
        <f>+IF(ISBLANK('Informations clients'!G12),0,IF($AG$1=3,1,0))</f>
        <v>0</v>
      </c>
      <c r="AM12" s="120">
        <f>+IF(ISBLANK('Informations clients'!G12),0,IF($AG$1=3,1,0))</f>
        <v>0</v>
      </c>
      <c r="AN12" s="120">
        <f>IF(ISBLANK('Informations clients'!U12),0,
IF($AG$1=12,1,0))</f>
        <v>0</v>
      </c>
      <c r="AO12" s="120">
        <f>IF(ISBLANK('Informations clients'!#REF!),0,
IF($AG$1=6,1,0))</f>
        <v>0</v>
      </c>
      <c r="AP12" s="120">
        <f>IF(ISBLANK('Informations clients'!#REF!),0,
IF($AG$1=12,1,0))</f>
        <v>0</v>
      </c>
      <c r="AQ12" s="120">
        <f>+IF(ISBLANK('Informations clients'!X12),0,IF($AG$1=2,1,0))</f>
        <v>0</v>
      </c>
      <c r="AR12" s="120">
        <f>IF(ISBLANK('Informations clients'!L12),0,
IF($AG$1=2,1,0))</f>
        <v>0</v>
      </c>
      <c r="AS12" s="120">
        <f>IF(ISBLANK('Informations clients'!AF12),0,
IF(ISBLANK('Informations clients'!U12),0,IF(VLOOKUP('Informations clients'!AF12,Technique!$H$45:$I$48,2,FALSE)=1,0,INDEX(Technique!$B$45:$F$58,MATCH($AG$1,Technique!$B$45:$B$58,0),MATCH('Informations clients'!AF12,Technique!$B$45:$F$45,0)))))</f>
        <v>0</v>
      </c>
      <c r="AT12" s="120">
        <f>+IF(ISBLANK('Informations clients'!AF12),0,
IF(ISBLANK('Informations clients'!V12),0,IF(VLOOKUP('Informations clients'!AF12,Technique!$H$45:$I$48,2,FALSE)=1,0,INDEX(Technique!$B$62:$F$75,MATCH($AG$1,Technique!$B$62:$B$75,0),MATCH('Informations clients'!AF12,Technique!$B$62:$F$62,0)))))</f>
        <v>0</v>
      </c>
      <c r="AU12" s="120">
        <f>+IF(ISBLANK('Informations clients'!AF12),0,
IF(AND($AG$1=5,VLOOKUP('Informations clients'!AF12,Technique!$H$45:$I$48,2,FALSE)=4),1,0))</f>
        <v>0</v>
      </c>
      <c r="AV12" s="120">
        <f>+IF(ISBLANK('Informations clients'!X12),0,IF($AG$1=5,1,0))</f>
        <v>0</v>
      </c>
      <c r="AW12" s="121"/>
      <c r="AX12" s="122">
        <f>+IF(ISBLANK('Informations clients'!AG12),0,
IF($AG$1=5,1,0))</f>
        <v>0</v>
      </c>
    </row>
    <row r="13" spans="1:50" s="123" customFormat="1" ht="11.25">
      <c r="A13" s="113" t="str">
        <f>IF(ISBLANK('Informations clients'!A13),"",'Informations clients'!A13)</f>
        <v/>
      </c>
      <c r="B13" s="124" t="str">
        <f>IF(ISBLANK('Informations clients'!C13),"",'Informations clients'!C13)</f>
        <v/>
      </c>
      <c r="C13" s="124" t="str">
        <f>IF(ISBLANK('Informations clients'!E13),"",'Informations clients'!E13)</f>
        <v/>
      </c>
      <c r="D13" s="126" t="str">
        <f>IF(ISBLANK('Informations clients'!G13),"",'Informations clients'!G13)</f>
        <v/>
      </c>
      <c r="E13" s="114"/>
      <c r="F13" s="127"/>
      <c r="G13" s="128"/>
      <c r="H13" s="114"/>
      <c r="I13" s="127"/>
      <c r="J13" s="129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14"/>
      <c r="AA13" s="131"/>
      <c r="AB13" s="115"/>
      <c r="AC13" s="116"/>
      <c r="AD13" s="117">
        <f>+IF(ISBLANK('Informations clients'!I13),0,
IF($AG$1=MONTH('Informations clients'!K13),1,0))</f>
        <v>0</v>
      </c>
      <c r="AE13" s="118">
        <f>+IF(ISBLANK('Informations clients'!J13),0,
IF(MONTH('Informations clients'!K13)=$AG$1,1,0))</f>
        <v>0</v>
      </c>
      <c r="AF13" s="119"/>
      <c r="AG13" s="117">
        <f>+IF(ISBLANK('Informations clients'!N13),0,
INDEX(Technique!$B$11:$F$23,MATCH($AG$1,Technique!$B$11:$B$23,0),MATCH(VLOOKUP('Informations clients'!N13,Technique!$A$4:$B$6,2,FALSE),Technique!$B$11:$F$11,0)))</f>
        <v>0</v>
      </c>
      <c r="AH13" s="120">
        <f>+IF(ISBLANK('Informations clients'!O13),0,
IF(VLOOKUP('Informations clients'!O13,Technique!$A$79:$B$81,2,FALSE)=1,0,
IF(VLOOKUP('Informations clients'!O13,Technique!$A$79:$B$81,2,FALSE)=2,1,
IF($AG$1=1,1,0))))</f>
        <v>0</v>
      </c>
      <c r="AI13" s="120">
        <f>+IF(ISBLANK('Informations clients'!P13),0,
IF(MONTH('Informations clients'!T13)=$AG$1,1,0))</f>
        <v>0</v>
      </c>
      <c r="AJ13" s="120">
        <f>+IF(ISBLANK('Informations clients'!Q13),0,IF($AG$1=EDATE('Informations clients'!G13,3),1,0))</f>
        <v>0</v>
      </c>
      <c r="AK13" s="120">
        <f>+IF(ISBLANK('Informations clients'!R13),0,
IF($AG$1=5,1,0))</f>
        <v>0</v>
      </c>
      <c r="AL13" s="120">
        <f>+IF(ISBLANK('Informations clients'!G13),0,IF($AG$1=3,1,0))</f>
        <v>0</v>
      </c>
      <c r="AM13" s="120">
        <f>+IF(ISBLANK('Informations clients'!G13),0,IF($AG$1=3,1,0))</f>
        <v>0</v>
      </c>
      <c r="AN13" s="120">
        <f>IF(ISBLANK('Informations clients'!U13),0,
IF($AG$1=12,1,0))</f>
        <v>0</v>
      </c>
      <c r="AO13" s="120">
        <f>IF(ISBLANK('Informations clients'!#REF!),0,
IF($AG$1=6,1,0))</f>
        <v>0</v>
      </c>
      <c r="AP13" s="120">
        <f>IF(ISBLANK('Informations clients'!#REF!),0,
IF($AG$1=12,1,0))</f>
        <v>0</v>
      </c>
      <c r="AQ13" s="120">
        <f>+IF(ISBLANK('Informations clients'!X13),0,IF($AG$1=2,1,0))</f>
        <v>0</v>
      </c>
      <c r="AR13" s="120">
        <f>IF(ISBLANK('Informations clients'!L13),0,
IF($AG$1=2,1,0))</f>
        <v>0</v>
      </c>
      <c r="AS13" s="120">
        <f>IF(ISBLANK('Informations clients'!AF13),0,
IF(ISBLANK('Informations clients'!U13),0,IF(VLOOKUP('Informations clients'!AF13,Technique!$H$45:$I$48,2,FALSE)=1,0,INDEX(Technique!$B$45:$F$58,MATCH($AG$1,Technique!$B$45:$B$58,0),MATCH('Informations clients'!AF13,Technique!$B$45:$F$45,0)))))</f>
        <v>0</v>
      </c>
      <c r="AT13" s="120">
        <f>+IF(ISBLANK('Informations clients'!AF13),0,
IF(ISBLANK('Informations clients'!V13),0,IF(VLOOKUP('Informations clients'!AF13,Technique!$H$45:$I$48,2,FALSE)=1,0,INDEX(Technique!$B$62:$F$75,MATCH($AG$1,Technique!$B$62:$B$75,0),MATCH('Informations clients'!AF13,Technique!$B$62:$F$62,0)))))</f>
        <v>0</v>
      </c>
      <c r="AU13" s="120">
        <f>+IF(ISBLANK('Informations clients'!AF13),0,
IF(AND($AG$1=5,VLOOKUP('Informations clients'!AF13,Technique!$H$45:$I$48,2,FALSE)=4),1,0))</f>
        <v>0</v>
      </c>
      <c r="AV13" s="120">
        <f>+IF(ISBLANK('Informations clients'!X13),0,IF($AG$1=5,1,0))</f>
        <v>0</v>
      </c>
      <c r="AW13" s="121"/>
      <c r="AX13" s="122">
        <f>+IF(ISBLANK('Informations clients'!AG13),0,
IF($AG$1=5,1,0))</f>
        <v>0</v>
      </c>
    </row>
    <row r="14" spans="1:50" s="123" customFormat="1" ht="11.25">
      <c r="A14" s="113" t="str">
        <f>IF(ISBLANK('Informations clients'!A14),"",'Informations clients'!A14)</f>
        <v/>
      </c>
      <c r="B14" s="124" t="str">
        <f>IF(ISBLANK('Informations clients'!C14),"",'Informations clients'!C14)</f>
        <v/>
      </c>
      <c r="C14" s="124" t="str">
        <f>IF(ISBLANK('Informations clients'!E14),"",'Informations clients'!E14)</f>
        <v/>
      </c>
      <c r="D14" s="126" t="str">
        <f>IF(ISBLANK('Informations clients'!G14),"",'Informations clients'!G14)</f>
        <v/>
      </c>
      <c r="E14" s="114"/>
      <c r="F14" s="127"/>
      <c r="G14" s="128"/>
      <c r="H14" s="114"/>
      <c r="I14" s="127"/>
      <c r="J14" s="129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14"/>
      <c r="AA14" s="131"/>
      <c r="AB14" s="115"/>
      <c r="AC14" s="116"/>
      <c r="AD14" s="117">
        <f>+IF(ISBLANK('Informations clients'!I14),0,
IF($AG$1=MONTH('Informations clients'!K14),1,0))</f>
        <v>0</v>
      </c>
      <c r="AE14" s="118">
        <f>+IF(ISBLANK('Informations clients'!J14),0,
IF(MONTH('Informations clients'!K14)=$AG$1,1,0))</f>
        <v>0</v>
      </c>
      <c r="AF14" s="119"/>
      <c r="AG14" s="117">
        <f>+IF(ISBLANK('Informations clients'!N14),0,
INDEX(Technique!$B$11:$F$23,MATCH($AG$1,Technique!$B$11:$B$23,0),MATCH(VLOOKUP('Informations clients'!N14,Technique!$A$4:$B$6,2,FALSE),Technique!$B$11:$F$11,0)))</f>
        <v>0</v>
      </c>
      <c r="AH14" s="120">
        <f>+IF(ISBLANK('Informations clients'!O14),0,
IF(VLOOKUP('Informations clients'!O14,Technique!$A$79:$B$81,2,FALSE)=1,0,
IF(VLOOKUP('Informations clients'!O14,Technique!$A$79:$B$81,2,FALSE)=2,1,
IF($AG$1=1,1,0))))</f>
        <v>0</v>
      </c>
      <c r="AI14" s="120">
        <f>+IF(ISBLANK('Informations clients'!P14),0,
IF(MONTH('Informations clients'!T14)=$AG$1,1,0))</f>
        <v>0</v>
      </c>
      <c r="AJ14" s="120">
        <f>+IF(ISBLANK('Informations clients'!Q14),0,IF($AG$1=EDATE('Informations clients'!G14,3),1,0))</f>
        <v>0</v>
      </c>
      <c r="AK14" s="120">
        <f>+IF(ISBLANK('Informations clients'!R14),0,
IF($AG$1=5,1,0))</f>
        <v>0</v>
      </c>
      <c r="AL14" s="120">
        <f>+IF(ISBLANK('Informations clients'!G14),0,IF($AG$1=3,1,0))</f>
        <v>0</v>
      </c>
      <c r="AM14" s="120">
        <f>+IF(ISBLANK('Informations clients'!G14),0,IF($AG$1=3,1,0))</f>
        <v>0</v>
      </c>
      <c r="AN14" s="120">
        <f>IF(ISBLANK('Informations clients'!U14),0,
IF($AG$1=12,1,0))</f>
        <v>0</v>
      </c>
      <c r="AO14" s="120">
        <f>IF(ISBLANK('Informations clients'!#REF!),0,
IF($AG$1=6,1,0))</f>
        <v>0</v>
      </c>
      <c r="AP14" s="120">
        <f>IF(ISBLANK('Informations clients'!#REF!),0,
IF($AG$1=12,1,0))</f>
        <v>0</v>
      </c>
      <c r="AQ14" s="120">
        <f>+IF(ISBLANK('Informations clients'!X14),0,IF($AG$1=2,1,0))</f>
        <v>0</v>
      </c>
      <c r="AR14" s="120">
        <f>IF(ISBLANK('Informations clients'!L14),0,
IF($AG$1=2,1,0))</f>
        <v>0</v>
      </c>
      <c r="AS14" s="120">
        <f>IF(ISBLANK('Informations clients'!AF14),0,
IF(ISBLANK('Informations clients'!U14),0,IF(VLOOKUP('Informations clients'!AF14,Technique!$H$45:$I$48,2,FALSE)=1,0,INDEX(Technique!$B$45:$F$58,MATCH($AG$1,Technique!$B$45:$B$58,0),MATCH('Informations clients'!AF14,Technique!$B$45:$F$45,0)))))</f>
        <v>0</v>
      </c>
      <c r="AT14" s="120">
        <f>+IF(ISBLANK('Informations clients'!AF14),0,
IF(ISBLANK('Informations clients'!V14),0,IF(VLOOKUP('Informations clients'!AF14,Technique!$H$45:$I$48,2,FALSE)=1,0,INDEX(Technique!$B$62:$F$75,MATCH($AG$1,Technique!$B$62:$B$75,0),MATCH('Informations clients'!AF14,Technique!$B$62:$F$62,0)))))</f>
        <v>0</v>
      </c>
      <c r="AU14" s="120">
        <f>+IF(ISBLANK('Informations clients'!AF14),0,
IF(AND($AG$1=5,VLOOKUP('Informations clients'!AF14,Technique!$H$45:$I$48,2,FALSE)=4),1,0))</f>
        <v>0</v>
      </c>
      <c r="AV14" s="120">
        <f>+IF(ISBLANK('Informations clients'!X14),0,IF($AG$1=5,1,0))</f>
        <v>0</v>
      </c>
      <c r="AW14" s="121"/>
      <c r="AX14" s="122">
        <f>+IF(ISBLANK('Informations clients'!AG14),0,
IF($AG$1=5,1,0))</f>
        <v>0</v>
      </c>
    </row>
    <row r="15" spans="1:50" s="123" customFormat="1" ht="11.25">
      <c r="A15" s="113" t="str">
        <f>IF(ISBLANK('Informations clients'!A15),"",'Informations clients'!A15)</f>
        <v/>
      </c>
      <c r="B15" s="124" t="str">
        <f>IF(ISBLANK('Informations clients'!C15),"",'Informations clients'!C15)</f>
        <v/>
      </c>
      <c r="C15" s="124" t="str">
        <f>IF(ISBLANK('Informations clients'!E15),"",'Informations clients'!E15)</f>
        <v/>
      </c>
      <c r="D15" s="126" t="str">
        <f>IF(ISBLANK('Informations clients'!G15),"",'Informations clients'!G15)</f>
        <v/>
      </c>
      <c r="E15" s="114"/>
      <c r="F15" s="127"/>
      <c r="G15" s="128"/>
      <c r="H15" s="114"/>
      <c r="I15" s="127"/>
      <c r="J15" s="129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14"/>
      <c r="AA15" s="131"/>
      <c r="AB15" s="115"/>
      <c r="AC15" s="116"/>
      <c r="AD15" s="117">
        <f>+IF(ISBLANK('Informations clients'!I15),0,
IF($AG$1=MONTH('Informations clients'!K15),1,0))</f>
        <v>0</v>
      </c>
      <c r="AE15" s="118">
        <f>+IF(ISBLANK('Informations clients'!J15),0,
IF(MONTH('Informations clients'!K15)=$AG$1,1,0))</f>
        <v>0</v>
      </c>
      <c r="AF15" s="119"/>
      <c r="AG15" s="117">
        <f>+IF(ISBLANK('Informations clients'!N15),0,
INDEX(Technique!$B$11:$F$23,MATCH($AG$1,Technique!$B$11:$B$23,0),MATCH(VLOOKUP('Informations clients'!N15,Technique!$A$4:$B$6,2,FALSE),Technique!$B$11:$F$11,0)))</f>
        <v>0</v>
      </c>
      <c r="AH15" s="120">
        <f>+IF(ISBLANK('Informations clients'!O15),0,
IF(VLOOKUP('Informations clients'!O15,Technique!$A$79:$B$81,2,FALSE)=1,0,
IF(VLOOKUP('Informations clients'!O15,Technique!$A$79:$B$81,2,FALSE)=2,1,
IF($AG$1=1,1,0))))</f>
        <v>0</v>
      </c>
      <c r="AI15" s="120">
        <f>+IF(ISBLANK('Informations clients'!P15),0,
IF(MONTH('Informations clients'!T15)=$AG$1,1,0))</f>
        <v>0</v>
      </c>
      <c r="AJ15" s="120">
        <f>+IF(ISBLANK('Informations clients'!Q15),0,IF($AG$1=EDATE('Informations clients'!G15,3),1,0))</f>
        <v>0</v>
      </c>
      <c r="AK15" s="120">
        <f>+IF(ISBLANK('Informations clients'!R15),0,
IF($AG$1=5,1,0))</f>
        <v>0</v>
      </c>
      <c r="AL15" s="120">
        <f>+IF(ISBLANK('Informations clients'!G15),0,IF($AG$1=3,1,0))</f>
        <v>0</v>
      </c>
      <c r="AM15" s="120">
        <f>+IF(ISBLANK('Informations clients'!G15),0,IF($AG$1=3,1,0))</f>
        <v>0</v>
      </c>
      <c r="AN15" s="120">
        <f>IF(ISBLANK('Informations clients'!U15),0,
IF($AG$1=12,1,0))</f>
        <v>0</v>
      </c>
      <c r="AO15" s="120">
        <f>IF(ISBLANK('Informations clients'!#REF!),0,
IF($AG$1=6,1,0))</f>
        <v>0</v>
      </c>
      <c r="AP15" s="120">
        <f>IF(ISBLANK('Informations clients'!#REF!),0,
IF($AG$1=12,1,0))</f>
        <v>0</v>
      </c>
      <c r="AQ15" s="120">
        <f>+IF(ISBLANK('Informations clients'!X15),0,IF($AG$1=2,1,0))</f>
        <v>0</v>
      </c>
      <c r="AR15" s="120">
        <f>IF(ISBLANK('Informations clients'!L15),0,
IF($AG$1=2,1,0))</f>
        <v>0</v>
      </c>
      <c r="AS15" s="120">
        <f>IF(ISBLANK('Informations clients'!AF15),0,
IF(ISBLANK('Informations clients'!U15),0,IF(VLOOKUP('Informations clients'!AF15,Technique!$H$45:$I$48,2,FALSE)=1,0,INDEX(Technique!$B$45:$F$58,MATCH($AG$1,Technique!$B$45:$B$58,0),MATCH('Informations clients'!AF15,Technique!$B$45:$F$45,0)))))</f>
        <v>0</v>
      </c>
      <c r="AT15" s="120">
        <f>+IF(ISBLANK('Informations clients'!AF15),0,
IF(ISBLANK('Informations clients'!V15),0,IF(VLOOKUP('Informations clients'!AF15,Technique!$H$45:$I$48,2,FALSE)=1,0,INDEX(Technique!$B$62:$F$75,MATCH($AG$1,Technique!$B$62:$B$75,0),MATCH('Informations clients'!AF15,Technique!$B$62:$F$62,0)))))</f>
        <v>0</v>
      </c>
      <c r="AU15" s="120">
        <f>+IF(ISBLANK('Informations clients'!AF15),0,
IF(AND($AG$1=5,VLOOKUP('Informations clients'!AF15,Technique!$H$45:$I$48,2,FALSE)=4),1,0))</f>
        <v>0</v>
      </c>
      <c r="AV15" s="120">
        <f>+IF(ISBLANK('Informations clients'!X15),0,IF($AG$1=5,1,0))</f>
        <v>0</v>
      </c>
      <c r="AW15" s="121"/>
      <c r="AX15" s="122">
        <f>+IF(ISBLANK('Informations clients'!AG15),0,
IF($AG$1=5,1,0))</f>
        <v>0</v>
      </c>
    </row>
    <row r="16" spans="1:50" s="123" customFormat="1" ht="11.25">
      <c r="A16" s="113" t="str">
        <f>IF(ISBLANK('Informations clients'!A16),"",'Informations clients'!A16)</f>
        <v/>
      </c>
      <c r="B16" s="124" t="str">
        <f>IF(ISBLANK('Informations clients'!C16),"",'Informations clients'!C16)</f>
        <v/>
      </c>
      <c r="C16" s="124" t="str">
        <f>IF(ISBLANK('Informations clients'!E16),"",'Informations clients'!E16)</f>
        <v/>
      </c>
      <c r="D16" s="126" t="str">
        <f>IF(ISBLANK('Informations clients'!G16),"",'Informations clients'!G16)</f>
        <v/>
      </c>
      <c r="E16" s="114"/>
      <c r="F16" s="127"/>
      <c r="G16" s="128"/>
      <c r="H16" s="114"/>
      <c r="I16" s="127"/>
      <c r="J16" s="129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14"/>
      <c r="AA16" s="131"/>
      <c r="AB16" s="115"/>
      <c r="AC16" s="116"/>
      <c r="AD16" s="117">
        <f>+IF(ISBLANK('Informations clients'!I16),0,
IF($AG$1=MONTH('Informations clients'!K16),1,0))</f>
        <v>0</v>
      </c>
      <c r="AE16" s="118">
        <f>+IF(ISBLANK('Informations clients'!J16),0,
IF(MONTH('Informations clients'!K16)=$AG$1,1,0))</f>
        <v>0</v>
      </c>
      <c r="AF16" s="119"/>
      <c r="AG16" s="117">
        <f>+IF(ISBLANK('Informations clients'!N16),0,
INDEX(Technique!$B$11:$F$23,MATCH($AG$1,Technique!$B$11:$B$23,0),MATCH(VLOOKUP('Informations clients'!N16,Technique!$A$4:$B$6,2,FALSE),Technique!$B$11:$F$11,0)))</f>
        <v>0</v>
      </c>
      <c r="AH16" s="120">
        <f>+IF(ISBLANK('Informations clients'!O16),0,
IF(VLOOKUP('Informations clients'!O16,Technique!$A$79:$B$81,2,FALSE)=1,0,
IF(VLOOKUP('Informations clients'!O16,Technique!$A$79:$B$81,2,FALSE)=2,1,
IF($AG$1=1,1,0))))</f>
        <v>0</v>
      </c>
      <c r="AI16" s="120">
        <f>+IF(ISBLANK('Informations clients'!P16),0,
IF(MONTH('Informations clients'!T16)=$AG$1,1,0))</f>
        <v>0</v>
      </c>
      <c r="AJ16" s="120">
        <f>+IF(ISBLANK('Informations clients'!Q16),0,IF($AG$1=EDATE('Informations clients'!G16,3),1,0))</f>
        <v>0</v>
      </c>
      <c r="AK16" s="120">
        <f>+IF(ISBLANK('Informations clients'!R16),0,
IF($AG$1=5,1,0))</f>
        <v>0</v>
      </c>
      <c r="AL16" s="120">
        <f>+IF(ISBLANK('Informations clients'!G16),0,IF($AG$1=3,1,0))</f>
        <v>0</v>
      </c>
      <c r="AM16" s="120">
        <f>+IF(ISBLANK('Informations clients'!G16),0,IF($AG$1=3,1,0))</f>
        <v>0</v>
      </c>
      <c r="AN16" s="120">
        <f>IF(ISBLANK('Informations clients'!U16),0,
IF($AG$1=12,1,0))</f>
        <v>0</v>
      </c>
      <c r="AO16" s="120">
        <f>IF(ISBLANK('Informations clients'!#REF!),0,
IF($AG$1=6,1,0))</f>
        <v>0</v>
      </c>
      <c r="AP16" s="120">
        <f>IF(ISBLANK('Informations clients'!#REF!),0,
IF($AG$1=12,1,0))</f>
        <v>0</v>
      </c>
      <c r="AQ16" s="120">
        <f>+IF(ISBLANK('Informations clients'!X16),0,IF($AG$1=2,1,0))</f>
        <v>0</v>
      </c>
      <c r="AR16" s="120">
        <f>IF(ISBLANK('Informations clients'!L16),0,
IF($AG$1=2,1,0))</f>
        <v>0</v>
      </c>
      <c r="AS16" s="120">
        <f>IF(ISBLANK('Informations clients'!AF16),0,
IF(ISBLANK('Informations clients'!U16),0,IF(VLOOKUP('Informations clients'!AF16,Technique!$H$45:$I$48,2,FALSE)=1,0,INDEX(Technique!$B$45:$F$58,MATCH($AG$1,Technique!$B$45:$B$58,0),MATCH('Informations clients'!AF16,Technique!$B$45:$F$45,0)))))</f>
        <v>0</v>
      </c>
      <c r="AT16" s="120">
        <f>+IF(ISBLANK('Informations clients'!AF16),0,
IF(ISBLANK('Informations clients'!V16),0,IF(VLOOKUP('Informations clients'!AF16,Technique!$H$45:$I$48,2,FALSE)=1,0,INDEX(Technique!$B$62:$F$75,MATCH($AG$1,Technique!$B$62:$B$75,0),MATCH('Informations clients'!AF16,Technique!$B$62:$F$62,0)))))</f>
        <v>0</v>
      </c>
      <c r="AU16" s="120">
        <f>+IF(ISBLANK('Informations clients'!AF16),0,
IF(AND($AG$1=5,VLOOKUP('Informations clients'!AF16,Technique!$H$45:$I$48,2,FALSE)=4),1,0))</f>
        <v>0</v>
      </c>
      <c r="AV16" s="120">
        <f>+IF(ISBLANK('Informations clients'!X16),0,IF($AG$1=5,1,0))</f>
        <v>0</v>
      </c>
      <c r="AW16" s="121"/>
      <c r="AX16" s="122">
        <f>+IF(ISBLANK('Informations clients'!AG16),0,
IF($AG$1=5,1,0))</f>
        <v>0</v>
      </c>
    </row>
    <row r="17" spans="1:50" s="123" customFormat="1" ht="11.25">
      <c r="A17" s="113" t="str">
        <f>IF(ISBLANK('Informations clients'!A17),"",'Informations clients'!A17)</f>
        <v/>
      </c>
      <c r="B17" s="124" t="str">
        <f>IF(ISBLANK('Informations clients'!C17),"",'Informations clients'!C17)</f>
        <v/>
      </c>
      <c r="C17" s="124" t="str">
        <f>IF(ISBLANK('Informations clients'!E17),"",'Informations clients'!E17)</f>
        <v/>
      </c>
      <c r="D17" s="126" t="str">
        <f>IF(ISBLANK('Informations clients'!G17),"",'Informations clients'!G17)</f>
        <v/>
      </c>
      <c r="E17" s="114"/>
      <c r="F17" s="127"/>
      <c r="G17" s="128"/>
      <c r="H17" s="114"/>
      <c r="I17" s="127"/>
      <c r="J17" s="129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14"/>
      <c r="AA17" s="131"/>
      <c r="AB17" s="115"/>
      <c r="AC17" s="116"/>
      <c r="AD17" s="117">
        <f>+IF(ISBLANK('Informations clients'!I17),0,
IF($AG$1=MONTH('Informations clients'!K17),1,0))</f>
        <v>0</v>
      </c>
      <c r="AE17" s="118">
        <f>+IF(ISBLANK('Informations clients'!J17),0,
IF(MONTH('Informations clients'!K17)=$AG$1,1,0))</f>
        <v>0</v>
      </c>
      <c r="AF17" s="119"/>
      <c r="AG17" s="117">
        <f>+IF(ISBLANK('Informations clients'!N17),0,
INDEX(Technique!$B$11:$F$23,MATCH($AG$1,Technique!$B$11:$B$23,0),MATCH(VLOOKUP('Informations clients'!N17,Technique!$A$4:$B$6,2,FALSE),Technique!$B$11:$F$11,0)))</f>
        <v>0</v>
      </c>
      <c r="AH17" s="120">
        <f>+IF(ISBLANK('Informations clients'!O17),0,
IF(VLOOKUP('Informations clients'!O17,Technique!$A$79:$B$81,2,FALSE)=1,0,
IF(VLOOKUP('Informations clients'!O17,Technique!$A$79:$B$81,2,FALSE)=2,1,
IF($AG$1=1,1,0))))</f>
        <v>0</v>
      </c>
      <c r="AI17" s="120">
        <f>+IF(ISBLANK('Informations clients'!P17),0,
IF(MONTH('Informations clients'!T17)=$AG$1,1,0))</f>
        <v>0</v>
      </c>
      <c r="AJ17" s="120">
        <f>+IF(ISBLANK('Informations clients'!Q17),0,IF($AG$1=EDATE('Informations clients'!G17,3),1,0))</f>
        <v>0</v>
      </c>
      <c r="AK17" s="120">
        <f>+IF(ISBLANK('Informations clients'!R17),0,
IF($AG$1=5,1,0))</f>
        <v>0</v>
      </c>
      <c r="AL17" s="120">
        <f>+IF(ISBLANK('Informations clients'!G17),0,IF($AG$1=3,1,0))</f>
        <v>0</v>
      </c>
      <c r="AM17" s="120">
        <f>+IF(ISBLANK('Informations clients'!G17),0,IF($AG$1=3,1,0))</f>
        <v>0</v>
      </c>
      <c r="AN17" s="120">
        <f>IF(ISBLANK('Informations clients'!U17),0,
IF($AG$1=12,1,0))</f>
        <v>0</v>
      </c>
      <c r="AO17" s="120">
        <f>IF(ISBLANK('Informations clients'!#REF!),0,
IF($AG$1=6,1,0))</f>
        <v>0</v>
      </c>
      <c r="AP17" s="120">
        <f>IF(ISBLANK('Informations clients'!#REF!),0,
IF($AG$1=12,1,0))</f>
        <v>0</v>
      </c>
      <c r="AQ17" s="120">
        <f>+IF(ISBLANK('Informations clients'!X17),0,IF($AG$1=2,1,0))</f>
        <v>0</v>
      </c>
      <c r="AR17" s="120">
        <f>IF(ISBLANK('Informations clients'!L17),0,
IF($AG$1=2,1,0))</f>
        <v>0</v>
      </c>
      <c r="AS17" s="120">
        <f>IF(ISBLANK('Informations clients'!AF17),0,
IF(ISBLANK('Informations clients'!U17),0,IF(VLOOKUP('Informations clients'!AF17,Technique!$H$45:$I$48,2,FALSE)=1,0,INDEX(Technique!$B$45:$F$58,MATCH($AG$1,Technique!$B$45:$B$58,0),MATCH('Informations clients'!AF17,Technique!$B$45:$F$45,0)))))</f>
        <v>0</v>
      </c>
      <c r="AT17" s="120">
        <f>+IF(ISBLANK('Informations clients'!AF17),0,
IF(ISBLANK('Informations clients'!V17),0,IF(VLOOKUP('Informations clients'!AF17,Technique!$H$45:$I$48,2,FALSE)=1,0,INDEX(Technique!$B$62:$F$75,MATCH($AG$1,Technique!$B$62:$B$75,0),MATCH('Informations clients'!AF17,Technique!$B$62:$F$62,0)))))</f>
        <v>0</v>
      </c>
      <c r="AU17" s="120">
        <f>+IF(ISBLANK('Informations clients'!AF17),0,
IF(AND($AG$1=5,VLOOKUP('Informations clients'!AF17,Technique!$H$45:$I$48,2,FALSE)=4),1,0))</f>
        <v>0</v>
      </c>
      <c r="AV17" s="120">
        <f>+IF(ISBLANK('Informations clients'!X17),0,IF($AG$1=5,1,0))</f>
        <v>0</v>
      </c>
      <c r="AW17" s="121"/>
      <c r="AX17" s="122">
        <f>+IF(ISBLANK('Informations clients'!AG17),0,
IF($AG$1=5,1,0))</f>
        <v>0</v>
      </c>
    </row>
    <row r="18" spans="1:50" s="123" customFormat="1" ht="11.25">
      <c r="A18" s="113" t="str">
        <f>IF(ISBLANK('Informations clients'!A18),"",'Informations clients'!A18)</f>
        <v/>
      </c>
      <c r="B18" s="124" t="str">
        <f>IF(ISBLANK('Informations clients'!C18),"",'Informations clients'!C18)</f>
        <v/>
      </c>
      <c r="C18" s="124" t="str">
        <f>IF(ISBLANK('Informations clients'!E18),"",'Informations clients'!E18)</f>
        <v/>
      </c>
      <c r="D18" s="126" t="str">
        <f>IF(ISBLANK('Informations clients'!G18),"",'Informations clients'!G18)</f>
        <v/>
      </c>
      <c r="E18" s="114"/>
      <c r="F18" s="127"/>
      <c r="G18" s="128"/>
      <c r="H18" s="114"/>
      <c r="I18" s="127"/>
      <c r="J18" s="129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14"/>
      <c r="AA18" s="131"/>
      <c r="AB18" s="115"/>
      <c r="AC18" s="116"/>
      <c r="AD18" s="117">
        <f>+IF(ISBLANK('Informations clients'!I18),0,
IF($AG$1=MONTH('Informations clients'!K18),1,0))</f>
        <v>0</v>
      </c>
      <c r="AE18" s="118">
        <f>+IF(ISBLANK('Informations clients'!J18),0,
IF(MONTH('Informations clients'!K18)=$AG$1,1,0))</f>
        <v>0</v>
      </c>
      <c r="AF18" s="119"/>
      <c r="AG18" s="117">
        <f>+IF(ISBLANK('Informations clients'!N18),0,
INDEX(Technique!$B$11:$F$23,MATCH($AG$1,Technique!$B$11:$B$23,0),MATCH(VLOOKUP('Informations clients'!N18,Technique!$A$4:$B$6,2,FALSE),Technique!$B$11:$F$11,0)))</f>
        <v>0</v>
      </c>
      <c r="AH18" s="120">
        <f>+IF(ISBLANK('Informations clients'!O18),0,
IF(VLOOKUP('Informations clients'!O18,Technique!$A$79:$B$81,2,FALSE)=1,0,
IF(VLOOKUP('Informations clients'!O18,Technique!$A$79:$B$81,2,FALSE)=2,1,
IF($AG$1=1,1,0))))</f>
        <v>0</v>
      </c>
      <c r="AI18" s="120">
        <f>+IF(ISBLANK('Informations clients'!P18),0,
IF(MONTH('Informations clients'!T18)=$AG$1,1,0))</f>
        <v>0</v>
      </c>
      <c r="AJ18" s="120">
        <f>+IF(ISBLANK('Informations clients'!Q18),0,IF($AG$1=EDATE('Informations clients'!G18,3),1,0))</f>
        <v>0</v>
      </c>
      <c r="AK18" s="120">
        <f>+IF(ISBLANK('Informations clients'!R18),0,
IF($AG$1=5,1,0))</f>
        <v>0</v>
      </c>
      <c r="AL18" s="120">
        <f>+IF(ISBLANK('Informations clients'!G18),0,IF($AG$1=3,1,0))</f>
        <v>0</v>
      </c>
      <c r="AM18" s="120">
        <f>+IF(ISBLANK('Informations clients'!G18),0,IF($AG$1=3,1,0))</f>
        <v>0</v>
      </c>
      <c r="AN18" s="120">
        <f>IF(ISBLANK('Informations clients'!U18),0,
IF($AG$1=12,1,0))</f>
        <v>0</v>
      </c>
      <c r="AO18" s="120">
        <f>IF(ISBLANK('Informations clients'!#REF!),0,
IF($AG$1=6,1,0))</f>
        <v>0</v>
      </c>
      <c r="AP18" s="120">
        <f>IF(ISBLANK('Informations clients'!#REF!),0,
IF($AG$1=12,1,0))</f>
        <v>0</v>
      </c>
      <c r="AQ18" s="120">
        <f>+IF(ISBLANK('Informations clients'!X18),0,IF($AG$1=2,1,0))</f>
        <v>0</v>
      </c>
      <c r="AR18" s="120">
        <f>IF(ISBLANK('Informations clients'!L18),0,
IF($AG$1=2,1,0))</f>
        <v>0</v>
      </c>
      <c r="AS18" s="120">
        <f>IF(ISBLANK('Informations clients'!AF18),0,
IF(ISBLANK('Informations clients'!U18),0,IF(VLOOKUP('Informations clients'!AF18,Technique!$H$45:$I$48,2,FALSE)=1,0,INDEX(Technique!$B$45:$F$58,MATCH($AG$1,Technique!$B$45:$B$58,0),MATCH('Informations clients'!AF18,Technique!$B$45:$F$45,0)))))</f>
        <v>0</v>
      </c>
      <c r="AT18" s="120">
        <f>+IF(ISBLANK('Informations clients'!AF18),0,
IF(ISBLANK('Informations clients'!V18),0,IF(VLOOKUP('Informations clients'!AF18,Technique!$H$45:$I$48,2,FALSE)=1,0,INDEX(Technique!$B$62:$F$75,MATCH($AG$1,Technique!$B$62:$B$75,0),MATCH('Informations clients'!AF18,Technique!$B$62:$F$62,0)))))</f>
        <v>0</v>
      </c>
      <c r="AU18" s="120">
        <f>+IF(ISBLANK('Informations clients'!AF18),0,
IF(AND($AG$1=5,VLOOKUP('Informations clients'!AF18,Technique!$H$45:$I$48,2,FALSE)=4),1,0))</f>
        <v>0</v>
      </c>
      <c r="AV18" s="120">
        <f>+IF(ISBLANK('Informations clients'!X18),0,IF($AG$1=5,1,0))</f>
        <v>0</v>
      </c>
      <c r="AW18" s="121"/>
      <c r="AX18" s="122">
        <f>+IF(ISBLANK('Informations clients'!AG18),0,
IF($AG$1=5,1,0))</f>
        <v>0</v>
      </c>
    </row>
    <row r="19" spans="1:50" s="123" customFormat="1" ht="11.25">
      <c r="A19" s="113" t="str">
        <f>IF(ISBLANK('Informations clients'!A19),"",'Informations clients'!A19)</f>
        <v/>
      </c>
      <c r="B19" s="124" t="str">
        <f>IF(ISBLANK('Informations clients'!C19),"",'Informations clients'!C19)</f>
        <v/>
      </c>
      <c r="C19" s="124" t="str">
        <f>IF(ISBLANK('Informations clients'!E19),"",'Informations clients'!E19)</f>
        <v/>
      </c>
      <c r="D19" s="126" t="str">
        <f>IF(ISBLANK('Informations clients'!G19),"",'Informations clients'!G19)</f>
        <v/>
      </c>
      <c r="E19" s="114"/>
      <c r="F19" s="127"/>
      <c r="G19" s="128"/>
      <c r="H19" s="114"/>
      <c r="I19" s="127"/>
      <c r="J19" s="129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14"/>
      <c r="AA19" s="131"/>
      <c r="AB19" s="115"/>
      <c r="AC19" s="116"/>
      <c r="AD19" s="117">
        <f>+IF(ISBLANK('Informations clients'!I19),0,
IF($AG$1=MONTH('Informations clients'!K19),1,0))</f>
        <v>0</v>
      </c>
      <c r="AE19" s="118">
        <f>+IF(ISBLANK('Informations clients'!J19),0,
IF(MONTH('Informations clients'!K19)=$AG$1,1,0))</f>
        <v>0</v>
      </c>
      <c r="AF19" s="119"/>
      <c r="AG19" s="117">
        <f>+IF(ISBLANK('Informations clients'!N19),0,
INDEX(Technique!$B$11:$F$23,MATCH($AG$1,Technique!$B$11:$B$23,0),MATCH(VLOOKUP('Informations clients'!N19,Technique!$A$4:$B$6,2,FALSE),Technique!$B$11:$F$11,0)))</f>
        <v>0</v>
      </c>
      <c r="AH19" s="120">
        <f>+IF(ISBLANK('Informations clients'!O19),0,
IF(VLOOKUP('Informations clients'!O19,Technique!$A$79:$B$81,2,FALSE)=1,0,
IF(VLOOKUP('Informations clients'!O19,Technique!$A$79:$B$81,2,FALSE)=2,1,
IF($AG$1=1,1,0))))</f>
        <v>0</v>
      </c>
      <c r="AI19" s="120">
        <f>+IF(ISBLANK('Informations clients'!P19),0,
IF(MONTH('Informations clients'!T19)=$AG$1,1,0))</f>
        <v>0</v>
      </c>
      <c r="AJ19" s="120">
        <f>+IF(ISBLANK('Informations clients'!Q19),0,IF($AG$1=EDATE('Informations clients'!G19,3),1,0))</f>
        <v>0</v>
      </c>
      <c r="AK19" s="120">
        <f>+IF(ISBLANK('Informations clients'!R19),0,
IF($AG$1=5,1,0))</f>
        <v>0</v>
      </c>
      <c r="AL19" s="120">
        <f>+IF(ISBLANK('Informations clients'!G19),0,IF($AG$1=3,1,0))</f>
        <v>0</v>
      </c>
      <c r="AM19" s="120">
        <f>+IF(ISBLANK('Informations clients'!G19),0,IF($AG$1=3,1,0))</f>
        <v>0</v>
      </c>
      <c r="AN19" s="120">
        <f>IF(ISBLANK('Informations clients'!U19),0,
IF($AG$1=12,1,0))</f>
        <v>0</v>
      </c>
      <c r="AO19" s="120">
        <f>IF(ISBLANK('Informations clients'!#REF!),0,
IF($AG$1=6,1,0))</f>
        <v>0</v>
      </c>
      <c r="AP19" s="120">
        <f>IF(ISBLANK('Informations clients'!#REF!),0,
IF($AG$1=12,1,0))</f>
        <v>0</v>
      </c>
      <c r="AQ19" s="120">
        <f>+IF(ISBLANK('Informations clients'!X19),0,IF($AG$1=2,1,0))</f>
        <v>0</v>
      </c>
      <c r="AR19" s="120">
        <f>IF(ISBLANK('Informations clients'!L19),0,
IF($AG$1=2,1,0))</f>
        <v>0</v>
      </c>
      <c r="AS19" s="120">
        <f>IF(ISBLANK('Informations clients'!AF19),0,
IF(ISBLANK('Informations clients'!U19),0,IF(VLOOKUP('Informations clients'!AF19,Technique!$H$45:$I$48,2,FALSE)=1,0,INDEX(Technique!$B$45:$F$58,MATCH($AG$1,Technique!$B$45:$B$58,0),MATCH('Informations clients'!AF19,Technique!$B$45:$F$45,0)))))</f>
        <v>0</v>
      </c>
      <c r="AT19" s="120">
        <f>+IF(ISBLANK('Informations clients'!AF19),0,
IF(ISBLANK('Informations clients'!V19),0,IF(VLOOKUP('Informations clients'!AF19,Technique!$H$45:$I$48,2,FALSE)=1,0,INDEX(Technique!$B$62:$F$75,MATCH($AG$1,Technique!$B$62:$B$75,0),MATCH('Informations clients'!AF19,Technique!$B$62:$F$62,0)))))</f>
        <v>0</v>
      </c>
      <c r="AU19" s="120">
        <f>+IF(ISBLANK('Informations clients'!AF19),0,
IF(AND($AG$1=5,VLOOKUP('Informations clients'!AF19,Technique!$H$45:$I$48,2,FALSE)=4),1,0))</f>
        <v>0</v>
      </c>
      <c r="AV19" s="120">
        <f>+IF(ISBLANK('Informations clients'!X19),0,IF($AG$1=5,1,0))</f>
        <v>0</v>
      </c>
      <c r="AW19" s="121"/>
      <c r="AX19" s="122">
        <f>+IF(ISBLANK('Informations clients'!AG19),0,
IF($AG$1=5,1,0))</f>
        <v>0</v>
      </c>
    </row>
    <row r="20" spans="1:50" s="123" customFormat="1" ht="11.25">
      <c r="A20" s="113" t="str">
        <f>IF(ISBLANK('Informations clients'!A20),"",'Informations clients'!A20)</f>
        <v/>
      </c>
      <c r="B20" s="124" t="str">
        <f>IF(ISBLANK('Informations clients'!C20),"",'Informations clients'!C20)</f>
        <v/>
      </c>
      <c r="C20" s="124" t="str">
        <f>IF(ISBLANK('Informations clients'!E20),"",'Informations clients'!E20)</f>
        <v/>
      </c>
      <c r="D20" s="126" t="str">
        <f>IF(ISBLANK('Informations clients'!G20),"",'Informations clients'!G20)</f>
        <v/>
      </c>
      <c r="E20" s="114"/>
      <c r="F20" s="127"/>
      <c r="G20" s="128"/>
      <c r="H20" s="114"/>
      <c r="I20" s="127"/>
      <c r="J20" s="129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14"/>
      <c r="AA20" s="131"/>
      <c r="AB20" s="115"/>
      <c r="AC20" s="116"/>
      <c r="AD20" s="117">
        <f>+IF(ISBLANK('Informations clients'!I20),0,
IF($AG$1=MONTH('Informations clients'!K20),1,0))</f>
        <v>0</v>
      </c>
      <c r="AE20" s="118">
        <f>+IF(ISBLANK('Informations clients'!J20),0,
IF(MONTH('Informations clients'!K20)=$AG$1,1,0))</f>
        <v>0</v>
      </c>
      <c r="AF20" s="119"/>
      <c r="AG20" s="117">
        <f>+IF(ISBLANK('Informations clients'!N20),0,
INDEX(Technique!$B$11:$F$23,MATCH($AG$1,Technique!$B$11:$B$23,0),MATCH(VLOOKUP('Informations clients'!N20,Technique!$A$4:$B$6,2,FALSE),Technique!$B$11:$F$11,0)))</f>
        <v>0</v>
      </c>
      <c r="AH20" s="120">
        <f>+IF(ISBLANK('Informations clients'!O20),0,
IF(VLOOKUP('Informations clients'!O20,Technique!$A$79:$B$81,2,FALSE)=1,0,
IF(VLOOKUP('Informations clients'!O20,Technique!$A$79:$B$81,2,FALSE)=2,1,
IF($AG$1=1,1,0))))</f>
        <v>0</v>
      </c>
      <c r="AI20" s="120">
        <f>+IF(ISBLANK('Informations clients'!P20),0,
IF(MONTH('Informations clients'!T20)=$AG$1,1,0))</f>
        <v>0</v>
      </c>
      <c r="AJ20" s="120">
        <f>+IF(ISBLANK('Informations clients'!Q20),0,IF($AG$1=EDATE('Informations clients'!G20,3),1,0))</f>
        <v>0</v>
      </c>
      <c r="AK20" s="120">
        <f>+IF(ISBLANK('Informations clients'!R20),0,
IF($AG$1=5,1,0))</f>
        <v>0</v>
      </c>
      <c r="AL20" s="120">
        <f>+IF(ISBLANK('Informations clients'!G20),0,IF($AG$1=3,1,0))</f>
        <v>0</v>
      </c>
      <c r="AM20" s="120">
        <f>+IF(ISBLANK('Informations clients'!G20),0,IF($AG$1=3,1,0))</f>
        <v>0</v>
      </c>
      <c r="AN20" s="120">
        <f>IF(ISBLANK('Informations clients'!U20),0,
IF($AG$1=12,1,0))</f>
        <v>0</v>
      </c>
      <c r="AO20" s="120">
        <f>IF(ISBLANK('Informations clients'!#REF!),0,
IF($AG$1=6,1,0))</f>
        <v>0</v>
      </c>
      <c r="AP20" s="120">
        <f>IF(ISBLANK('Informations clients'!#REF!),0,
IF($AG$1=12,1,0))</f>
        <v>0</v>
      </c>
      <c r="AQ20" s="120">
        <f>+IF(ISBLANK('Informations clients'!X20),0,IF($AG$1=2,1,0))</f>
        <v>0</v>
      </c>
      <c r="AR20" s="120">
        <f>IF(ISBLANK('Informations clients'!L20),0,
IF($AG$1=2,1,0))</f>
        <v>0</v>
      </c>
      <c r="AS20" s="120">
        <f>IF(ISBLANK('Informations clients'!AF20),0,
IF(ISBLANK('Informations clients'!U20),0,IF(VLOOKUP('Informations clients'!AF20,Technique!$H$45:$I$48,2,FALSE)=1,0,INDEX(Technique!$B$45:$F$58,MATCH($AG$1,Technique!$B$45:$B$58,0),MATCH('Informations clients'!AF20,Technique!$B$45:$F$45,0)))))</f>
        <v>0</v>
      </c>
      <c r="AT20" s="120">
        <f>+IF(ISBLANK('Informations clients'!AF20),0,
IF(ISBLANK('Informations clients'!V20),0,IF(VLOOKUP('Informations clients'!AF20,Technique!$H$45:$I$48,2,FALSE)=1,0,INDEX(Technique!$B$62:$F$75,MATCH($AG$1,Technique!$B$62:$B$75,0),MATCH('Informations clients'!AF20,Technique!$B$62:$F$62,0)))))</f>
        <v>0</v>
      </c>
      <c r="AU20" s="120">
        <f>+IF(ISBLANK('Informations clients'!AF20),0,
IF(AND($AG$1=5,VLOOKUP('Informations clients'!AF20,Technique!$H$45:$I$48,2,FALSE)=4),1,0))</f>
        <v>0</v>
      </c>
      <c r="AV20" s="120">
        <f>+IF(ISBLANK('Informations clients'!X20),0,IF($AG$1=5,1,0))</f>
        <v>0</v>
      </c>
      <c r="AW20" s="121"/>
      <c r="AX20" s="122">
        <f>+IF(ISBLANK('Informations clients'!AG20),0,
IF($AG$1=5,1,0))</f>
        <v>0</v>
      </c>
    </row>
    <row r="21" spans="1:50" s="123" customFormat="1" ht="11.25">
      <c r="A21" s="113" t="str">
        <f>IF(ISBLANK('Informations clients'!A21),"",'Informations clients'!A21)</f>
        <v/>
      </c>
      <c r="B21" s="124" t="str">
        <f>IF(ISBLANK('Informations clients'!C21),"",'Informations clients'!C21)</f>
        <v/>
      </c>
      <c r="C21" s="124" t="str">
        <f>IF(ISBLANK('Informations clients'!E21),"",'Informations clients'!E21)</f>
        <v/>
      </c>
      <c r="D21" s="126" t="str">
        <f>IF(ISBLANK('Informations clients'!G21),"",'Informations clients'!G21)</f>
        <v/>
      </c>
      <c r="E21" s="114"/>
      <c r="F21" s="127"/>
      <c r="G21" s="128"/>
      <c r="H21" s="114"/>
      <c r="I21" s="127"/>
      <c r="J21" s="129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14"/>
      <c r="AA21" s="131"/>
      <c r="AB21" s="115"/>
      <c r="AC21" s="116"/>
      <c r="AD21" s="117">
        <f>+IF(ISBLANK('Informations clients'!I21),0,
IF($AG$1=MONTH('Informations clients'!K21),1,0))</f>
        <v>0</v>
      </c>
      <c r="AE21" s="118">
        <f>+IF(ISBLANK('Informations clients'!J21),0,
IF(MONTH('Informations clients'!K21)=$AG$1,1,0))</f>
        <v>0</v>
      </c>
      <c r="AF21" s="119"/>
      <c r="AG21" s="117">
        <f>+IF(ISBLANK('Informations clients'!N21),0,
INDEX(Technique!$B$11:$F$23,MATCH($AG$1,Technique!$B$11:$B$23,0),MATCH(VLOOKUP('Informations clients'!N21,Technique!$A$4:$B$6,2,FALSE),Technique!$B$11:$F$11,0)))</f>
        <v>0</v>
      </c>
      <c r="AH21" s="120">
        <f>+IF(ISBLANK('Informations clients'!O21),0,
IF(VLOOKUP('Informations clients'!O21,Technique!$A$79:$B$81,2,FALSE)=1,0,
IF(VLOOKUP('Informations clients'!O21,Technique!$A$79:$B$81,2,FALSE)=2,1,
IF($AG$1=1,1,0))))</f>
        <v>0</v>
      </c>
      <c r="AI21" s="120">
        <f>+IF(ISBLANK('Informations clients'!P21),0,
IF(MONTH('Informations clients'!T21)=$AG$1,1,0))</f>
        <v>0</v>
      </c>
      <c r="AJ21" s="120">
        <f>+IF(ISBLANK('Informations clients'!Q21),0,IF($AG$1=EDATE('Informations clients'!G21,3),1,0))</f>
        <v>0</v>
      </c>
      <c r="AK21" s="120">
        <f>+IF(ISBLANK('Informations clients'!R21),0,
IF($AG$1=5,1,0))</f>
        <v>0</v>
      </c>
      <c r="AL21" s="120">
        <f>+IF(ISBLANK('Informations clients'!G21),0,IF($AG$1=3,1,0))</f>
        <v>0</v>
      </c>
      <c r="AM21" s="120">
        <f>+IF(ISBLANK('Informations clients'!G21),0,IF($AG$1=3,1,0))</f>
        <v>0</v>
      </c>
      <c r="AN21" s="120">
        <f>IF(ISBLANK('Informations clients'!U21),0,
IF($AG$1=12,1,0))</f>
        <v>0</v>
      </c>
      <c r="AO21" s="120">
        <f>IF(ISBLANK('Informations clients'!#REF!),0,
IF($AG$1=6,1,0))</f>
        <v>0</v>
      </c>
      <c r="AP21" s="120">
        <f>IF(ISBLANK('Informations clients'!#REF!),0,
IF($AG$1=12,1,0))</f>
        <v>0</v>
      </c>
      <c r="AQ21" s="120">
        <f>+IF(ISBLANK('Informations clients'!X21),0,IF($AG$1=2,1,0))</f>
        <v>0</v>
      </c>
      <c r="AR21" s="120">
        <f>IF(ISBLANK('Informations clients'!L21),0,
IF($AG$1=2,1,0))</f>
        <v>0</v>
      </c>
      <c r="AS21" s="120">
        <f>IF(ISBLANK('Informations clients'!AF21),0,
IF(ISBLANK('Informations clients'!U21),0,IF(VLOOKUP('Informations clients'!AF21,Technique!$H$45:$I$48,2,FALSE)=1,0,INDEX(Technique!$B$45:$F$58,MATCH($AG$1,Technique!$B$45:$B$58,0),MATCH('Informations clients'!AF21,Technique!$B$45:$F$45,0)))))</f>
        <v>0</v>
      </c>
      <c r="AT21" s="120">
        <f>+IF(ISBLANK('Informations clients'!AF21),0,
IF(ISBLANK('Informations clients'!V21),0,IF(VLOOKUP('Informations clients'!AF21,Technique!$H$45:$I$48,2,FALSE)=1,0,INDEX(Technique!$B$62:$F$75,MATCH($AG$1,Technique!$B$62:$B$75,0),MATCH('Informations clients'!AF21,Technique!$B$62:$F$62,0)))))</f>
        <v>0</v>
      </c>
      <c r="AU21" s="120">
        <f>+IF(ISBLANK('Informations clients'!AF21),0,
IF(AND($AG$1=5,VLOOKUP('Informations clients'!AF21,Technique!$H$45:$I$48,2,FALSE)=4),1,0))</f>
        <v>0</v>
      </c>
      <c r="AV21" s="120">
        <f>+IF(ISBLANK('Informations clients'!X21),0,IF($AG$1=5,1,0))</f>
        <v>0</v>
      </c>
      <c r="AW21" s="121"/>
      <c r="AX21" s="122">
        <f>+IF(ISBLANK('Informations clients'!AG21),0,
IF($AG$1=5,1,0))</f>
        <v>0</v>
      </c>
    </row>
    <row r="22" spans="1:50" s="123" customFormat="1" ht="11.25">
      <c r="A22" s="113" t="str">
        <f>IF(ISBLANK('Informations clients'!A22),"",'Informations clients'!A22)</f>
        <v/>
      </c>
      <c r="B22" s="124" t="str">
        <f>IF(ISBLANK('Informations clients'!C22),"",'Informations clients'!C22)</f>
        <v/>
      </c>
      <c r="C22" s="124" t="str">
        <f>IF(ISBLANK('Informations clients'!E22),"",'Informations clients'!E22)</f>
        <v/>
      </c>
      <c r="D22" s="126" t="str">
        <f>IF(ISBLANK('Informations clients'!G22),"",'Informations clients'!G22)</f>
        <v/>
      </c>
      <c r="E22" s="114"/>
      <c r="F22" s="127"/>
      <c r="G22" s="128"/>
      <c r="H22" s="114"/>
      <c r="I22" s="127"/>
      <c r="J22" s="129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14"/>
      <c r="AA22" s="131"/>
      <c r="AB22" s="115"/>
      <c r="AC22" s="116"/>
      <c r="AD22" s="117">
        <f>+IF(ISBLANK('Informations clients'!I22),0,
IF($AG$1=MONTH('Informations clients'!K22),1,0))</f>
        <v>0</v>
      </c>
      <c r="AE22" s="118">
        <f>+IF(ISBLANK('Informations clients'!J22),0,
IF(MONTH('Informations clients'!K22)=$AG$1,1,0))</f>
        <v>0</v>
      </c>
      <c r="AF22" s="119"/>
      <c r="AG22" s="117">
        <f>+IF(ISBLANK('Informations clients'!N22),0,
INDEX(Technique!$B$11:$F$23,MATCH($AG$1,Technique!$B$11:$B$23,0),MATCH(VLOOKUP('Informations clients'!N22,Technique!$A$4:$B$6,2,FALSE),Technique!$B$11:$F$11,0)))</f>
        <v>0</v>
      </c>
      <c r="AH22" s="120">
        <f>+IF(ISBLANK('Informations clients'!O22),0,
IF(VLOOKUP('Informations clients'!O22,Technique!$A$79:$B$81,2,FALSE)=1,0,
IF(VLOOKUP('Informations clients'!O22,Technique!$A$79:$B$81,2,FALSE)=2,1,
IF($AG$1=1,1,0))))</f>
        <v>0</v>
      </c>
      <c r="AI22" s="120">
        <f>+IF(ISBLANK('Informations clients'!P22),0,
IF(MONTH('Informations clients'!T22)=$AG$1,1,0))</f>
        <v>0</v>
      </c>
      <c r="AJ22" s="120">
        <f>+IF(ISBLANK('Informations clients'!Q22),0,IF($AG$1=EDATE('Informations clients'!G22,3),1,0))</f>
        <v>0</v>
      </c>
      <c r="AK22" s="120">
        <f>+IF(ISBLANK('Informations clients'!R22),0,
IF($AG$1=5,1,0))</f>
        <v>0</v>
      </c>
      <c r="AL22" s="120">
        <f>+IF(ISBLANK('Informations clients'!G22),0,IF($AG$1=3,1,0))</f>
        <v>0</v>
      </c>
      <c r="AM22" s="120">
        <f>+IF(ISBLANK('Informations clients'!G22),0,IF($AG$1=3,1,0))</f>
        <v>0</v>
      </c>
      <c r="AN22" s="120">
        <f>IF(ISBLANK('Informations clients'!U22),0,
IF($AG$1=12,1,0))</f>
        <v>0</v>
      </c>
      <c r="AO22" s="120">
        <f>IF(ISBLANK('Informations clients'!#REF!),0,
IF($AG$1=6,1,0))</f>
        <v>0</v>
      </c>
      <c r="AP22" s="120">
        <f>IF(ISBLANK('Informations clients'!#REF!),0,
IF($AG$1=12,1,0))</f>
        <v>0</v>
      </c>
      <c r="AQ22" s="120">
        <f>+IF(ISBLANK('Informations clients'!X22),0,IF($AG$1=2,1,0))</f>
        <v>0</v>
      </c>
      <c r="AR22" s="120">
        <f>IF(ISBLANK('Informations clients'!L22),0,
IF($AG$1=2,1,0))</f>
        <v>0</v>
      </c>
      <c r="AS22" s="120">
        <f>IF(ISBLANK('Informations clients'!AF22),0,
IF(ISBLANK('Informations clients'!U22),0,IF(VLOOKUP('Informations clients'!AF22,Technique!$H$45:$I$48,2,FALSE)=1,0,INDEX(Technique!$B$45:$F$58,MATCH($AG$1,Technique!$B$45:$B$58,0),MATCH('Informations clients'!AF22,Technique!$B$45:$F$45,0)))))</f>
        <v>0</v>
      </c>
      <c r="AT22" s="120">
        <f>+IF(ISBLANK('Informations clients'!AF22),0,
IF(ISBLANK('Informations clients'!V22),0,IF(VLOOKUP('Informations clients'!AF22,Technique!$H$45:$I$48,2,FALSE)=1,0,INDEX(Technique!$B$62:$F$75,MATCH($AG$1,Technique!$B$62:$B$75,0),MATCH('Informations clients'!AF22,Technique!$B$62:$F$62,0)))))</f>
        <v>0</v>
      </c>
      <c r="AU22" s="120">
        <f>+IF(ISBLANK('Informations clients'!AF22),0,
IF(AND($AG$1=5,VLOOKUP('Informations clients'!AF22,Technique!$H$45:$I$48,2,FALSE)=4),1,0))</f>
        <v>0</v>
      </c>
      <c r="AV22" s="120">
        <f>+IF(ISBLANK('Informations clients'!X22),0,IF($AG$1=5,1,0))</f>
        <v>0</v>
      </c>
      <c r="AW22" s="121"/>
      <c r="AX22" s="122">
        <f>+IF(ISBLANK('Informations clients'!AG22),0,
IF($AG$1=5,1,0))</f>
        <v>0</v>
      </c>
    </row>
    <row r="23" spans="1:50" s="123" customFormat="1" ht="11.25">
      <c r="A23" s="113" t="str">
        <f>IF(ISBLANK('Informations clients'!A23),"",'Informations clients'!A23)</f>
        <v/>
      </c>
      <c r="B23" s="124" t="str">
        <f>IF(ISBLANK('Informations clients'!C23),"",'Informations clients'!C23)</f>
        <v/>
      </c>
      <c r="C23" s="124" t="str">
        <f>IF(ISBLANK('Informations clients'!E23),"",'Informations clients'!E23)</f>
        <v/>
      </c>
      <c r="D23" s="126" t="str">
        <f>IF(ISBLANK('Informations clients'!G23),"",'Informations clients'!G23)</f>
        <v/>
      </c>
      <c r="E23" s="114"/>
      <c r="F23" s="127"/>
      <c r="G23" s="128"/>
      <c r="H23" s="114"/>
      <c r="I23" s="127"/>
      <c r="J23" s="129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14"/>
      <c r="AA23" s="131"/>
      <c r="AB23" s="115"/>
      <c r="AC23" s="116"/>
      <c r="AD23" s="117">
        <f>+IF(ISBLANK('Informations clients'!I23),0,
IF($AG$1=MONTH('Informations clients'!K23),1,0))</f>
        <v>0</v>
      </c>
      <c r="AE23" s="118">
        <f>+IF(ISBLANK('Informations clients'!J23),0,
IF(MONTH('Informations clients'!K23)=$AG$1,1,0))</f>
        <v>0</v>
      </c>
      <c r="AF23" s="119"/>
      <c r="AG23" s="117">
        <f>+IF(ISBLANK('Informations clients'!N23),0,
INDEX(Technique!$B$11:$F$23,MATCH($AG$1,Technique!$B$11:$B$23,0),MATCH(VLOOKUP('Informations clients'!N23,Technique!$A$4:$B$6,2,FALSE),Technique!$B$11:$F$11,0)))</f>
        <v>0</v>
      </c>
      <c r="AH23" s="120">
        <f>+IF(ISBLANK('Informations clients'!O23),0,
IF(VLOOKUP('Informations clients'!O23,Technique!$A$79:$B$81,2,FALSE)=1,0,
IF(VLOOKUP('Informations clients'!O23,Technique!$A$79:$B$81,2,FALSE)=2,1,
IF($AG$1=1,1,0))))</f>
        <v>0</v>
      </c>
      <c r="AI23" s="120">
        <f>+IF(ISBLANK('Informations clients'!P23),0,
IF(MONTH('Informations clients'!T23)=$AG$1,1,0))</f>
        <v>0</v>
      </c>
      <c r="AJ23" s="120">
        <f>+IF(ISBLANK('Informations clients'!Q23),0,IF($AG$1=EDATE('Informations clients'!G23,3),1,0))</f>
        <v>0</v>
      </c>
      <c r="AK23" s="120">
        <f>+IF(ISBLANK('Informations clients'!R23),0,
IF($AG$1=5,1,0))</f>
        <v>0</v>
      </c>
      <c r="AL23" s="120">
        <f>+IF(ISBLANK('Informations clients'!G23),0,IF($AG$1=3,1,0))</f>
        <v>0</v>
      </c>
      <c r="AM23" s="120">
        <f>+IF(ISBLANK('Informations clients'!G23),0,IF($AG$1=3,1,0))</f>
        <v>0</v>
      </c>
      <c r="AN23" s="120">
        <f>IF(ISBLANK('Informations clients'!U23),0,
IF($AG$1=12,1,0))</f>
        <v>0</v>
      </c>
      <c r="AO23" s="120">
        <f>IF(ISBLANK('Informations clients'!#REF!),0,
IF($AG$1=6,1,0))</f>
        <v>0</v>
      </c>
      <c r="AP23" s="120">
        <f>IF(ISBLANK('Informations clients'!#REF!),0,
IF($AG$1=12,1,0))</f>
        <v>0</v>
      </c>
      <c r="AQ23" s="120">
        <f>+IF(ISBLANK('Informations clients'!X23),0,IF($AG$1=2,1,0))</f>
        <v>0</v>
      </c>
      <c r="AR23" s="120">
        <f>IF(ISBLANK('Informations clients'!L23),0,
IF($AG$1=2,1,0))</f>
        <v>0</v>
      </c>
      <c r="AS23" s="120">
        <f>IF(ISBLANK('Informations clients'!AF23),0,
IF(ISBLANK('Informations clients'!U23),0,IF(VLOOKUP('Informations clients'!AF23,Technique!$H$45:$I$48,2,FALSE)=1,0,INDEX(Technique!$B$45:$F$58,MATCH($AG$1,Technique!$B$45:$B$58,0),MATCH('Informations clients'!AF23,Technique!$B$45:$F$45,0)))))</f>
        <v>0</v>
      </c>
      <c r="AT23" s="120">
        <f>+IF(ISBLANK('Informations clients'!AF23),0,
IF(ISBLANK('Informations clients'!V23),0,IF(VLOOKUP('Informations clients'!AF23,Technique!$H$45:$I$48,2,FALSE)=1,0,INDEX(Technique!$B$62:$F$75,MATCH($AG$1,Technique!$B$62:$B$75,0),MATCH('Informations clients'!AF23,Technique!$B$62:$F$62,0)))))</f>
        <v>0</v>
      </c>
      <c r="AU23" s="120">
        <f>+IF(ISBLANK('Informations clients'!AF23),0,
IF(AND($AG$1=5,VLOOKUP('Informations clients'!AF23,Technique!$H$45:$I$48,2,FALSE)=4),1,0))</f>
        <v>0</v>
      </c>
      <c r="AV23" s="120">
        <f>+IF(ISBLANK('Informations clients'!X23),0,IF($AG$1=5,1,0))</f>
        <v>0</v>
      </c>
      <c r="AW23" s="121"/>
      <c r="AX23" s="122">
        <f>+IF(ISBLANK('Informations clients'!AG23),0,
IF($AG$1=5,1,0))</f>
        <v>0</v>
      </c>
    </row>
    <row r="24" spans="1:50" s="123" customFormat="1" ht="11.25">
      <c r="A24" s="113" t="str">
        <f>IF(ISBLANK('Informations clients'!A24),"",'Informations clients'!A24)</f>
        <v/>
      </c>
      <c r="B24" s="124" t="str">
        <f>IF(ISBLANK('Informations clients'!C24),"",'Informations clients'!C24)</f>
        <v/>
      </c>
      <c r="C24" s="124" t="str">
        <f>IF(ISBLANK('Informations clients'!E24),"",'Informations clients'!E24)</f>
        <v/>
      </c>
      <c r="D24" s="126" t="str">
        <f>IF(ISBLANK('Informations clients'!G24),"",'Informations clients'!G24)</f>
        <v/>
      </c>
      <c r="E24" s="114"/>
      <c r="F24" s="127"/>
      <c r="G24" s="128"/>
      <c r="H24" s="114"/>
      <c r="I24" s="127"/>
      <c r="J24" s="129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14"/>
      <c r="AA24" s="131"/>
      <c r="AB24" s="115"/>
      <c r="AC24" s="116"/>
      <c r="AD24" s="117">
        <f>+IF(ISBLANK('Informations clients'!I24),0,
IF($AG$1=MONTH('Informations clients'!K24),1,0))</f>
        <v>0</v>
      </c>
      <c r="AE24" s="118">
        <f>+IF(ISBLANK('Informations clients'!J24),0,
IF(MONTH('Informations clients'!K24)=$AG$1,1,0))</f>
        <v>0</v>
      </c>
      <c r="AF24" s="119"/>
      <c r="AG24" s="117">
        <f>+IF(ISBLANK('Informations clients'!N24),0,
INDEX(Technique!$B$11:$F$23,MATCH($AG$1,Technique!$B$11:$B$23,0),MATCH(VLOOKUP('Informations clients'!N24,Technique!$A$4:$B$6,2,FALSE),Technique!$B$11:$F$11,0)))</f>
        <v>0</v>
      </c>
      <c r="AH24" s="120">
        <f>+IF(ISBLANK('Informations clients'!O24),0,
IF(VLOOKUP('Informations clients'!O24,Technique!$A$79:$B$81,2,FALSE)=1,0,
IF(VLOOKUP('Informations clients'!O24,Technique!$A$79:$B$81,2,FALSE)=2,1,
IF($AG$1=1,1,0))))</f>
        <v>0</v>
      </c>
      <c r="AI24" s="120">
        <f>+IF(ISBLANK('Informations clients'!P24),0,
IF(MONTH('Informations clients'!T24)=$AG$1,1,0))</f>
        <v>0</v>
      </c>
      <c r="AJ24" s="120">
        <f>+IF(ISBLANK('Informations clients'!Q24),0,IF($AG$1=EDATE('Informations clients'!G24,3),1,0))</f>
        <v>0</v>
      </c>
      <c r="AK24" s="120">
        <f>+IF(ISBLANK('Informations clients'!R24),0,
IF($AG$1=5,1,0))</f>
        <v>0</v>
      </c>
      <c r="AL24" s="120">
        <f>+IF(ISBLANK('Informations clients'!G24),0,IF($AG$1=3,1,0))</f>
        <v>0</v>
      </c>
      <c r="AM24" s="120">
        <f>+IF(ISBLANK('Informations clients'!G24),0,IF($AG$1=3,1,0))</f>
        <v>0</v>
      </c>
      <c r="AN24" s="120">
        <f>IF(ISBLANK('Informations clients'!U24),0,
IF($AG$1=12,1,0))</f>
        <v>0</v>
      </c>
      <c r="AO24" s="120">
        <f>IF(ISBLANK('Informations clients'!#REF!),0,
IF($AG$1=6,1,0))</f>
        <v>0</v>
      </c>
      <c r="AP24" s="120">
        <f>IF(ISBLANK('Informations clients'!#REF!),0,
IF($AG$1=12,1,0))</f>
        <v>0</v>
      </c>
      <c r="AQ24" s="120">
        <f>+IF(ISBLANK('Informations clients'!X24),0,IF($AG$1=2,1,0))</f>
        <v>0</v>
      </c>
      <c r="AR24" s="120">
        <f>IF(ISBLANK('Informations clients'!L24),0,
IF($AG$1=2,1,0))</f>
        <v>0</v>
      </c>
      <c r="AS24" s="120">
        <f>IF(ISBLANK('Informations clients'!AF24),0,
IF(ISBLANK('Informations clients'!U24),0,IF(VLOOKUP('Informations clients'!AF24,Technique!$H$45:$I$48,2,FALSE)=1,0,INDEX(Technique!$B$45:$F$58,MATCH($AG$1,Technique!$B$45:$B$58,0),MATCH('Informations clients'!AF24,Technique!$B$45:$F$45,0)))))</f>
        <v>0</v>
      </c>
      <c r="AT24" s="120">
        <f>+IF(ISBLANK('Informations clients'!AF24),0,
IF(ISBLANK('Informations clients'!V24),0,IF(VLOOKUP('Informations clients'!AF24,Technique!$H$45:$I$48,2,FALSE)=1,0,INDEX(Technique!$B$62:$F$75,MATCH($AG$1,Technique!$B$62:$B$75,0),MATCH('Informations clients'!AF24,Technique!$B$62:$F$62,0)))))</f>
        <v>0</v>
      </c>
      <c r="AU24" s="120">
        <f>+IF(ISBLANK('Informations clients'!AF24),0,
IF(AND($AG$1=5,VLOOKUP('Informations clients'!AF24,Technique!$H$45:$I$48,2,FALSE)=4),1,0))</f>
        <v>0</v>
      </c>
      <c r="AV24" s="120">
        <f>+IF(ISBLANK('Informations clients'!X24),0,IF($AG$1=5,1,0))</f>
        <v>0</v>
      </c>
      <c r="AW24" s="121"/>
      <c r="AX24" s="122">
        <f>+IF(ISBLANK('Informations clients'!AG24),0,
IF($AG$1=5,1,0))</f>
        <v>0</v>
      </c>
    </row>
    <row r="25" spans="1:50" s="123" customFormat="1" ht="11.25">
      <c r="A25" s="113" t="str">
        <f>IF(ISBLANK('Informations clients'!A25),"",'Informations clients'!A25)</f>
        <v/>
      </c>
      <c r="B25" s="124" t="str">
        <f>IF(ISBLANK('Informations clients'!C25),"",'Informations clients'!C25)</f>
        <v/>
      </c>
      <c r="C25" s="124" t="str">
        <f>IF(ISBLANK('Informations clients'!E25),"",'Informations clients'!E25)</f>
        <v/>
      </c>
      <c r="D25" s="126" t="str">
        <f>IF(ISBLANK('Informations clients'!G25),"",'Informations clients'!G25)</f>
        <v/>
      </c>
      <c r="E25" s="114"/>
      <c r="F25" s="127"/>
      <c r="G25" s="128"/>
      <c r="H25" s="114"/>
      <c r="I25" s="127"/>
      <c r="J25" s="129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14"/>
      <c r="AA25" s="131"/>
      <c r="AB25" s="115"/>
      <c r="AC25" s="116"/>
      <c r="AD25" s="117">
        <f>+IF(ISBLANK('Informations clients'!I25),0,
IF($AG$1=MONTH('Informations clients'!K25),1,0))</f>
        <v>0</v>
      </c>
      <c r="AE25" s="118">
        <f>+IF(ISBLANK('Informations clients'!J25),0,
IF(MONTH('Informations clients'!K25)=$AG$1,1,0))</f>
        <v>0</v>
      </c>
      <c r="AF25" s="119"/>
      <c r="AG25" s="117">
        <f>+IF(ISBLANK('Informations clients'!N25),0,
INDEX(Technique!$B$11:$F$23,MATCH($AG$1,Technique!$B$11:$B$23,0),MATCH(VLOOKUP('Informations clients'!N25,Technique!$A$4:$B$6,2,FALSE),Technique!$B$11:$F$11,0)))</f>
        <v>0</v>
      </c>
      <c r="AH25" s="120">
        <f>+IF(ISBLANK('Informations clients'!O25),0,
IF(VLOOKUP('Informations clients'!O25,Technique!$A$79:$B$81,2,FALSE)=1,0,
IF(VLOOKUP('Informations clients'!O25,Technique!$A$79:$B$81,2,FALSE)=2,1,
IF($AG$1=1,1,0))))</f>
        <v>0</v>
      </c>
      <c r="AI25" s="120">
        <f>+IF(ISBLANK('Informations clients'!P25),0,
IF(MONTH('Informations clients'!T25)=$AG$1,1,0))</f>
        <v>0</v>
      </c>
      <c r="AJ25" s="120">
        <f>+IF(ISBLANK('Informations clients'!Q25),0,IF($AG$1=EDATE('Informations clients'!G25,3),1,0))</f>
        <v>0</v>
      </c>
      <c r="AK25" s="120">
        <f>+IF(ISBLANK('Informations clients'!R25),0,
IF($AG$1=5,1,0))</f>
        <v>0</v>
      </c>
      <c r="AL25" s="120">
        <f>+IF(ISBLANK('Informations clients'!G25),0,IF($AG$1=3,1,0))</f>
        <v>0</v>
      </c>
      <c r="AM25" s="120">
        <f>+IF(ISBLANK('Informations clients'!G25),0,IF($AG$1=3,1,0))</f>
        <v>0</v>
      </c>
      <c r="AN25" s="120">
        <f>IF(ISBLANK('Informations clients'!U25),0,
IF($AG$1=12,1,0))</f>
        <v>0</v>
      </c>
      <c r="AO25" s="120">
        <f>IF(ISBLANK('Informations clients'!#REF!),0,
IF($AG$1=6,1,0))</f>
        <v>0</v>
      </c>
      <c r="AP25" s="120">
        <f>IF(ISBLANK('Informations clients'!#REF!),0,
IF($AG$1=12,1,0))</f>
        <v>0</v>
      </c>
      <c r="AQ25" s="120">
        <f>+IF(ISBLANK('Informations clients'!X25),0,IF($AG$1=2,1,0))</f>
        <v>0</v>
      </c>
      <c r="AR25" s="120">
        <f>IF(ISBLANK('Informations clients'!L25),0,
IF($AG$1=2,1,0))</f>
        <v>0</v>
      </c>
      <c r="AS25" s="120">
        <f>IF(ISBLANK('Informations clients'!AF25),0,
IF(ISBLANK('Informations clients'!U25),0,IF(VLOOKUP('Informations clients'!AF25,Technique!$H$45:$I$48,2,FALSE)=1,0,INDEX(Technique!$B$45:$F$58,MATCH($AG$1,Technique!$B$45:$B$58,0),MATCH('Informations clients'!AF25,Technique!$B$45:$F$45,0)))))</f>
        <v>0</v>
      </c>
      <c r="AT25" s="120">
        <f>+IF(ISBLANK('Informations clients'!AF25),0,
IF(ISBLANK('Informations clients'!V25),0,IF(VLOOKUP('Informations clients'!AF25,Technique!$H$45:$I$48,2,FALSE)=1,0,INDEX(Technique!$B$62:$F$75,MATCH($AG$1,Technique!$B$62:$B$75,0),MATCH('Informations clients'!AF25,Technique!$B$62:$F$62,0)))))</f>
        <v>0</v>
      </c>
      <c r="AU25" s="120">
        <f>+IF(ISBLANK('Informations clients'!AF25),0,
IF(AND($AG$1=5,VLOOKUP('Informations clients'!AF25,Technique!$H$45:$I$48,2,FALSE)=4),1,0))</f>
        <v>0</v>
      </c>
      <c r="AV25" s="120">
        <f>+IF(ISBLANK('Informations clients'!X25),0,IF($AG$1=5,1,0))</f>
        <v>0</v>
      </c>
      <c r="AW25" s="121"/>
      <c r="AX25" s="122">
        <f>+IF(ISBLANK('Informations clients'!AG25),0,
IF($AG$1=5,1,0))</f>
        <v>0</v>
      </c>
    </row>
    <row r="26" spans="1:50" s="123" customFormat="1" ht="11.25">
      <c r="A26" s="113" t="str">
        <f>IF(ISBLANK('Informations clients'!A26),"",'Informations clients'!A26)</f>
        <v/>
      </c>
      <c r="B26" s="124" t="str">
        <f>IF(ISBLANK('Informations clients'!C26),"",'Informations clients'!C26)</f>
        <v/>
      </c>
      <c r="C26" s="124" t="str">
        <f>IF(ISBLANK('Informations clients'!E26),"",'Informations clients'!E26)</f>
        <v/>
      </c>
      <c r="D26" s="126" t="str">
        <f>IF(ISBLANK('Informations clients'!G26),"",'Informations clients'!G26)</f>
        <v/>
      </c>
      <c r="E26" s="114"/>
      <c r="F26" s="127"/>
      <c r="G26" s="128"/>
      <c r="H26" s="114"/>
      <c r="I26" s="127"/>
      <c r="J26" s="129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14"/>
      <c r="AA26" s="131"/>
      <c r="AB26" s="115"/>
      <c r="AC26" s="116"/>
      <c r="AD26" s="117">
        <f>+IF(ISBLANK('Informations clients'!I26),0,
IF($AG$1=MONTH('Informations clients'!K26),1,0))</f>
        <v>0</v>
      </c>
      <c r="AE26" s="118">
        <f>+IF(ISBLANK('Informations clients'!J26),0,
IF(MONTH('Informations clients'!K26)=$AG$1,1,0))</f>
        <v>0</v>
      </c>
      <c r="AF26" s="119"/>
      <c r="AG26" s="117">
        <f>+IF(ISBLANK('Informations clients'!N26),0,
INDEX(Technique!$B$11:$F$23,MATCH($AG$1,Technique!$B$11:$B$23,0),MATCH(VLOOKUP('Informations clients'!N26,Technique!$A$4:$B$6,2,FALSE),Technique!$B$11:$F$11,0)))</f>
        <v>0</v>
      </c>
      <c r="AH26" s="120">
        <f>+IF(ISBLANK('Informations clients'!O26),0,
IF(VLOOKUP('Informations clients'!O26,Technique!$A$79:$B$81,2,FALSE)=1,0,
IF(VLOOKUP('Informations clients'!O26,Technique!$A$79:$B$81,2,FALSE)=2,1,
IF($AG$1=1,1,0))))</f>
        <v>0</v>
      </c>
      <c r="AI26" s="120">
        <f>+IF(ISBLANK('Informations clients'!P26),0,
IF(MONTH('Informations clients'!T26)=$AG$1,1,0))</f>
        <v>0</v>
      </c>
      <c r="AJ26" s="120">
        <f>+IF(ISBLANK('Informations clients'!Q26),0,IF($AG$1=EDATE('Informations clients'!G26,3),1,0))</f>
        <v>0</v>
      </c>
      <c r="AK26" s="120">
        <f>+IF(ISBLANK('Informations clients'!R26),0,
IF($AG$1=5,1,0))</f>
        <v>0</v>
      </c>
      <c r="AL26" s="120">
        <f>+IF(ISBLANK('Informations clients'!G26),0,IF($AG$1=3,1,0))</f>
        <v>0</v>
      </c>
      <c r="AM26" s="120">
        <f>+IF(ISBLANK('Informations clients'!G26),0,IF($AG$1=3,1,0))</f>
        <v>0</v>
      </c>
      <c r="AN26" s="120">
        <f>IF(ISBLANK('Informations clients'!U26),0,
IF($AG$1=12,1,0))</f>
        <v>0</v>
      </c>
      <c r="AO26" s="120">
        <f>IF(ISBLANK('Informations clients'!#REF!),0,
IF($AG$1=6,1,0))</f>
        <v>0</v>
      </c>
      <c r="AP26" s="120">
        <f>IF(ISBLANK('Informations clients'!#REF!),0,
IF($AG$1=12,1,0))</f>
        <v>0</v>
      </c>
      <c r="AQ26" s="120">
        <f>+IF(ISBLANK('Informations clients'!X26),0,IF($AG$1=2,1,0))</f>
        <v>0</v>
      </c>
      <c r="AR26" s="120">
        <f>IF(ISBLANK('Informations clients'!L26),0,
IF($AG$1=2,1,0))</f>
        <v>0</v>
      </c>
      <c r="AS26" s="120">
        <f>IF(ISBLANK('Informations clients'!AF26),0,
IF(ISBLANK('Informations clients'!U26),0,IF(VLOOKUP('Informations clients'!AF26,Technique!$H$45:$I$48,2,FALSE)=1,0,INDEX(Technique!$B$45:$F$58,MATCH($AG$1,Technique!$B$45:$B$58,0),MATCH('Informations clients'!AF26,Technique!$B$45:$F$45,0)))))</f>
        <v>0</v>
      </c>
      <c r="AT26" s="120">
        <f>+IF(ISBLANK('Informations clients'!AF26),0,
IF(ISBLANK('Informations clients'!V26),0,IF(VLOOKUP('Informations clients'!AF26,Technique!$H$45:$I$48,2,FALSE)=1,0,INDEX(Technique!$B$62:$F$75,MATCH($AG$1,Technique!$B$62:$B$75,0),MATCH('Informations clients'!AF26,Technique!$B$62:$F$62,0)))))</f>
        <v>0</v>
      </c>
      <c r="AU26" s="120">
        <f>+IF(ISBLANK('Informations clients'!AF26),0,
IF(AND($AG$1=5,VLOOKUP('Informations clients'!AF26,Technique!$H$45:$I$48,2,FALSE)=4),1,0))</f>
        <v>0</v>
      </c>
      <c r="AV26" s="120">
        <f>+IF(ISBLANK('Informations clients'!X26),0,IF($AG$1=5,1,0))</f>
        <v>0</v>
      </c>
      <c r="AW26" s="121"/>
      <c r="AX26" s="122">
        <f>+IF(ISBLANK('Informations clients'!AG26),0,
IF($AG$1=5,1,0))</f>
        <v>0</v>
      </c>
    </row>
    <row r="27" spans="1:50" s="123" customFormat="1" ht="11.25">
      <c r="A27" s="113" t="str">
        <f>IF(ISBLANK('Informations clients'!A27),"",'Informations clients'!A27)</f>
        <v/>
      </c>
      <c r="B27" s="124" t="str">
        <f>IF(ISBLANK('Informations clients'!C27),"",'Informations clients'!C27)</f>
        <v/>
      </c>
      <c r="C27" s="124" t="str">
        <f>IF(ISBLANK('Informations clients'!E27),"",'Informations clients'!E27)</f>
        <v/>
      </c>
      <c r="D27" s="126" t="str">
        <f>IF(ISBLANK('Informations clients'!G27),"",'Informations clients'!G27)</f>
        <v/>
      </c>
      <c r="E27" s="114"/>
      <c r="F27" s="127"/>
      <c r="G27" s="128"/>
      <c r="H27" s="114"/>
      <c r="I27" s="127"/>
      <c r="J27" s="129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14"/>
      <c r="AA27" s="131"/>
      <c r="AB27" s="115"/>
      <c r="AC27" s="116"/>
      <c r="AD27" s="117">
        <f>+IF(ISBLANK('Informations clients'!I27),0,
IF($AG$1=MONTH('Informations clients'!K27),1,0))</f>
        <v>0</v>
      </c>
      <c r="AE27" s="118">
        <f>+IF(ISBLANK('Informations clients'!J27),0,
IF(MONTH('Informations clients'!K27)=$AG$1,1,0))</f>
        <v>0</v>
      </c>
      <c r="AF27" s="119"/>
      <c r="AG27" s="117">
        <f>+IF(ISBLANK('Informations clients'!N27),0,
INDEX(Technique!$B$11:$F$23,MATCH($AG$1,Technique!$B$11:$B$23,0),MATCH(VLOOKUP('Informations clients'!N27,Technique!$A$4:$B$6,2,FALSE),Technique!$B$11:$F$11,0)))</f>
        <v>0</v>
      </c>
      <c r="AH27" s="120">
        <f>+IF(ISBLANK('Informations clients'!O27),0,
IF(VLOOKUP('Informations clients'!O27,Technique!$A$79:$B$81,2,FALSE)=1,0,
IF(VLOOKUP('Informations clients'!O27,Technique!$A$79:$B$81,2,FALSE)=2,1,
IF($AG$1=1,1,0))))</f>
        <v>0</v>
      </c>
      <c r="AI27" s="120">
        <f>+IF(ISBLANK('Informations clients'!P27),0,
IF(MONTH('Informations clients'!T27)=$AG$1,1,0))</f>
        <v>0</v>
      </c>
      <c r="AJ27" s="120">
        <f>+IF(ISBLANK('Informations clients'!Q27),0,IF($AG$1=EDATE('Informations clients'!G27,3),1,0))</f>
        <v>0</v>
      </c>
      <c r="AK27" s="120">
        <f>+IF(ISBLANK('Informations clients'!R27),0,
IF($AG$1=5,1,0))</f>
        <v>0</v>
      </c>
      <c r="AL27" s="120">
        <f>+IF(ISBLANK('Informations clients'!G27),0,IF($AG$1=3,1,0))</f>
        <v>0</v>
      </c>
      <c r="AM27" s="120">
        <f>+IF(ISBLANK('Informations clients'!G27),0,IF($AG$1=3,1,0))</f>
        <v>0</v>
      </c>
      <c r="AN27" s="120">
        <f>IF(ISBLANK('Informations clients'!U27),0,
IF($AG$1=12,1,0))</f>
        <v>0</v>
      </c>
      <c r="AO27" s="120">
        <f>IF(ISBLANK('Informations clients'!#REF!),0,
IF($AG$1=6,1,0))</f>
        <v>0</v>
      </c>
      <c r="AP27" s="120">
        <f>IF(ISBLANK('Informations clients'!#REF!),0,
IF($AG$1=12,1,0))</f>
        <v>0</v>
      </c>
      <c r="AQ27" s="120">
        <f>+IF(ISBLANK('Informations clients'!X27),0,IF($AG$1=2,1,0))</f>
        <v>0</v>
      </c>
      <c r="AR27" s="120">
        <f>IF(ISBLANK('Informations clients'!L27),0,
IF($AG$1=2,1,0))</f>
        <v>0</v>
      </c>
      <c r="AS27" s="120">
        <f>IF(ISBLANK('Informations clients'!AF27),0,
IF(ISBLANK('Informations clients'!U27),0,IF(VLOOKUP('Informations clients'!AF27,Technique!$H$45:$I$48,2,FALSE)=1,0,INDEX(Technique!$B$45:$F$58,MATCH($AG$1,Technique!$B$45:$B$58,0),MATCH('Informations clients'!AF27,Technique!$B$45:$F$45,0)))))</f>
        <v>0</v>
      </c>
      <c r="AT27" s="120">
        <f>+IF(ISBLANK('Informations clients'!AF27),0,
IF(ISBLANK('Informations clients'!V27),0,IF(VLOOKUP('Informations clients'!AF27,Technique!$H$45:$I$48,2,FALSE)=1,0,INDEX(Technique!$B$62:$F$75,MATCH($AG$1,Technique!$B$62:$B$75,0),MATCH('Informations clients'!AF27,Technique!$B$62:$F$62,0)))))</f>
        <v>0</v>
      </c>
      <c r="AU27" s="120">
        <f>+IF(ISBLANK('Informations clients'!AF27),0,
IF(AND($AG$1=5,VLOOKUP('Informations clients'!AF27,Technique!$H$45:$I$48,2,FALSE)=4),1,0))</f>
        <v>0</v>
      </c>
      <c r="AV27" s="120">
        <f>+IF(ISBLANK('Informations clients'!X27),0,IF($AG$1=5,1,0))</f>
        <v>0</v>
      </c>
      <c r="AW27" s="121"/>
      <c r="AX27" s="122">
        <f>+IF(ISBLANK('Informations clients'!AG27),0,
IF($AG$1=5,1,0))</f>
        <v>0</v>
      </c>
    </row>
    <row r="28" spans="1:50" s="123" customFormat="1" ht="11.25">
      <c r="A28" s="113" t="str">
        <f>IF(ISBLANK('Informations clients'!A28),"",'Informations clients'!A28)</f>
        <v/>
      </c>
      <c r="B28" s="124" t="str">
        <f>IF(ISBLANK('Informations clients'!C28),"",'Informations clients'!C28)</f>
        <v/>
      </c>
      <c r="C28" s="124" t="str">
        <f>IF(ISBLANK('Informations clients'!E28),"",'Informations clients'!E28)</f>
        <v/>
      </c>
      <c r="D28" s="126" t="str">
        <f>IF(ISBLANK('Informations clients'!G28),"",'Informations clients'!G28)</f>
        <v/>
      </c>
      <c r="E28" s="114"/>
      <c r="F28" s="127"/>
      <c r="G28" s="128"/>
      <c r="H28" s="114"/>
      <c r="I28" s="127"/>
      <c r="J28" s="129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14"/>
      <c r="AA28" s="131"/>
      <c r="AB28" s="115"/>
      <c r="AC28" s="116"/>
      <c r="AD28" s="117">
        <f>+IF(ISBLANK('Informations clients'!I28),0,
IF($AG$1=MONTH('Informations clients'!K28),1,0))</f>
        <v>0</v>
      </c>
      <c r="AE28" s="118">
        <f>+IF(ISBLANK('Informations clients'!J28),0,
IF(MONTH('Informations clients'!K28)=$AG$1,1,0))</f>
        <v>0</v>
      </c>
      <c r="AF28" s="119"/>
      <c r="AG28" s="117">
        <f>+IF(ISBLANK('Informations clients'!N28),0,
INDEX(Technique!$B$11:$F$23,MATCH($AG$1,Technique!$B$11:$B$23,0),MATCH(VLOOKUP('Informations clients'!N28,Technique!$A$4:$B$6,2,FALSE),Technique!$B$11:$F$11,0)))</f>
        <v>0</v>
      </c>
      <c r="AH28" s="120">
        <f>+IF(ISBLANK('Informations clients'!O28),0,
IF(VLOOKUP('Informations clients'!O28,Technique!$A$79:$B$81,2,FALSE)=1,0,
IF(VLOOKUP('Informations clients'!O28,Technique!$A$79:$B$81,2,FALSE)=2,1,
IF($AG$1=1,1,0))))</f>
        <v>0</v>
      </c>
      <c r="AI28" s="120">
        <f>+IF(ISBLANK('Informations clients'!P28),0,
IF(MONTH('Informations clients'!T28)=$AG$1,1,0))</f>
        <v>0</v>
      </c>
      <c r="AJ28" s="120">
        <f>+IF(ISBLANK('Informations clients'!Q28),0,IF($AG$1=EDATE('Informations clients'!G28,3),1,0))</f>
        <v>0</v>
      </c>
      <c r="AK28" s="120">
        <f>+IF(ISBLANK('Informations clients'!R28),0,
IF($AG$1=5,1,0))</f>
        <v>0</v>
      </c>
      <c r="AL28" s="120">
        <f>+IF(ISBLANK('Informations clients'!G28),0,IF($AG$1=3,1,0))</f>
        <v>0</v>
      </c>
      <c r="AM28" s="120">
        <f>+IF(ISBLANK('Informations clients'!G28),0,IF($AG$1=3,1,0))</f>
        <v>0</v>
      </c>
      <c r="AN28" s="120">
        <f>IF(ISBLANK('Informations clients'!U28),0,
IF($AG$1=12,1,0))</f>
        <v>0</v>
      </c>
      <c r="AO28" s="120">
        <f>IF(ISBLANK('Informations clients'!#REF!),0,
IF($AG$1=6,1,0))</f>
        <v>0</v>
      </c>
      <c r="AP28" s="120">
        <f>IF(ISBLANK('Informations clients'!#REF!),0,
IF($AG$1=12,1,0))</f>
        <v>0</v>
      </c>
      <c r="AQ28" s="120">
        <f>+IF(ISBLANK('Informations clients'!X28),0,IF($AG$1=2,1,0))</f>
        <v>0</v>
      </c>
      <c r="AR28" s="120">
        <f>IF(ISBLANK('Informations clients'!L28),0,
IF($AG$1=2,1,0))</f>
        <v>0</v>
      </c>
      <c r="AS28" s="120">
        <f>IF(ISBLANK('Informations clients'!AF28),0,
IF(ISBLANK('Informations clients'!U28),0,IF(VLOOKUP('Informations clients'!AF28,Technique!$H$45:$I$48,2,FALSE)=1,0,INDEX(Technique!$B$45:$F$58,MATCH($AG$1,Technique!$B$45:$B$58,0),MATCH('Informations clients'!AF28,Technique!$B$45:$F$45,0)))))</f>
        <v>0</v>
      </c>
      <c r="AT28" s="120">
        <f>+IF(ISBLANK('Informations clients'!AF28),0,
IF(ISBLANK('Informations clients'!V28),0,IF(VLOOKUP('Informations clients'!AF28,Technique!$H$45:$I$48,2,FALSE)=1,0,INDEX(Technique!$B$62:$F$75,MATCH($AG$1,Technique!$B$62:$B$75,0),MATCH('Informations clients'!AF28,Technique!$B$62:$F$62,0)))))</f>
        <v>0</v>
      </c>
      <c r="AU28" s="120">
        <f>+IF(ISBLANK('Informations clients'!AF28),0,
IF(AND($AG$1=5,VLOOKUP('Informations clients'!AF28,Technique!$H$45:$I$48,2,FALSE)=4),1,0))</f>
        <v>0</v>
      </c>
      <c r="AV28" s="120">
        <f>+IF(ISBLANK('Informations clients'!X28),0,IF($AG$1=5,1,0))</f>
        <v>0</v>
      </c>
      <c r="AW28" s="121"/>
      <c r="AX28" s="122">
        <f>+IF(ISBLANK('Informations clients'!AG28),0,
IF($AG$1=5,1,0))</f>
        <v>0</v>
      </c>
    </row>
    <row r="29" spans="1:50" s="123" customFormat="1" ht="11.25">
      <c r="A29" s="113" t="str">
        <f>IF(ISBLANK('Informations clients'!A29),"",'Informations clients'!A29)</f>
        <v/>
      </c>
      <c r="B29" s="124" t="str">
        <f>IF(ISBLANK('Informations clients'!C29),"",'Informations clients'!C29)</f>
        <v/>
      </c>
      <c r="C29" s="124" t="str">
        <f>IF(ISBLANK('Informations clients'!E29),"",'Informations clients'!E29)</f>
        <v/>
      </c>
      <c r="D29" s="126" t="str">
        <f>IF(ISBLANK('Informations clients'!G29),"",'Informations clients'!G29)</f>
        <v/>
      </c>
      <c r="E29" s="114"/>
      <c r="F29" s="127"/>
      <c r="G29" s="128"/>
      <c r="H29" s="114"/>
      <c r="I29" s="127"/>
      <c r="J29" s="129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14"/>
      <c r="AA29" s="131"/>
      <c r="AB29" s="115"/>
      <c r="AC29" s="116"/>
      <c r="AD29" s="117">
        <f>+IF(ISBLANK('Informations clients'!I29),0,
IF($AG$1=MONTH('Informations clients'!K29),1,0))</f>
        <v>0</v>
      </c>
      <c r="AE29" s="118">
        <f>+IF(ISBLANK('Informations clients'!J29),0,
IF(MONTH('Informations clients'!K29)=$AG$1,1,0))</f>
        <v>0</v>
      </c>
      <c r="AF29" s="119"/>
      <c r="AG29" s="117">
        <f>+IF(ISBLANK('Informations clients'!N29),0,
INDEX(Technique!$B$11:$F$23,MATCH($AG$1,Technique!$B$11:$B$23,0),MATCH(VLOOKUP('Informations clients'!N29,Technique!$A$4:$B$6,2,FALSE),Technique!$B$11:$F$11,0)))</f>
        <v>0</v>
      </c>
      <c r="AH29" s="120">
        <f>+IF(ISBLANK('Informations clients'!O29),0,
IF(VLOOKUP('Informations clients'!O29,Technique!$A$79:$B$81,2,FALSE)=1,0,
IF(VLOOKUP('Informations clients'!O29,Technique!$A$79:$B$81,2,FALSE)=2,1,
IF($AG$1=1,1,0))))</f>
        <v>0</v>
      </c>
      <c r="AI29" s="120">
        <f>+IF(ISBLANK('Informations clients'!P29),0,
IF(MONTH('Informations clients'!T29)=$AG$1,1,0))</f>
        <v>0</v>
      </c>
      <c r="AJ29" s="120">
        <f>+IF(ISBLANK('Informations clients'!Q29),0,IF($AG$1=EDATE('Informations clients'!G29,3),1,0))</f>
        <v>0</v>
      </c>
      <c r="AK29" s="120">
        <f>+IF(ISBLANK('Informations clients'!R29),0,
IF($AG$1=5,1,0))</f>
        <v>0</v>
      </c>
      <c r="AL29" s="120">
        <f>+IF(ISBLANK('Informations clients'!G29),0,IF($AG$1=3,1,0))</f>
        <v>0</v>
      </c>
      <c r="AM29" s="120">
        <f>+IF(ISBLANK('Informations clients'!G29),0,IF($AG$1=3,1,0))</f>
        <v>0</v>
      </c>
      <c r="AN29" s="120">
        <f>IF(ISBLANK('Informations clients'!U29),0,
IF($AG$1=12,1,0))</f>
        <v>0</v>
      </c>
      <c r="AO29" s="120">
        <f>IF(ISBLANK('Informations clients'!#REF!),0,
IF($AG$1=6,1,0))</f>
        <v>0</v>
      </c>
      <c r="AP29" s="120">
        <f>IF(ISBLANK('Informations clients'!#REF!),0,
IF($AG$1=12,1,0))</f>
        <v>0</v>
      </c>
      <c r="AQ29" s="120">
        <f>+IF(ISBLANK('Informations clients'!X29),0,IF($AG$1=2,1,0))</f>
        <v>0</v>
      </c>
      <c r="AR29" s="120">
        <f>IF(ISBLANK('Informations clients'!L29),0,
IF($AG$1=2,1,0))</f>
        <v>0</v>
      </c>
      <c r="AS29" s="120">
        <f>IF(ISBLANK('Informations clients'!AF29),0,
IF(ISBLANK('Informations clients'!U29),0,IF(VLOOKUP('Informations clients'!AF29,Technique!$H$45:$I$48,2,FALSE)=1,0,INDEX(Technique!$B$45:$F$58,MATCH($AG$1,Technique!$B$45:$B$58,0),MATCH('Informations clients'!AF29,Technique!$B$45:$F$45,0)))))</f>
        <v>0</v>
      </c>
      <c r="AT29" s="120">
        <f>+IF(ISBLANK('Informations clients'!AF29),0,
IF(ISBLANK('Informations clients'!V29),0,IF(VLOOKUP('Informations clients'!AF29,Technique!$H$45:$I$48,2,FALSE)=1,0,INDEX(Technique!$B$62:$F$75,MATCH($AG$1,Technique!$B$62:$B$75,0),MATCH('Informations clients'!AF29,Technique!$B$62:$F$62,0)))))</f>
        <v>0</v>
      </c>
      <c r="AU29" s="120">
        <f>+IF(ISBLANK('Informations clients'!AF29),0,
IF(AND($AG$1=5,VLOOKUP('Informations clients'!AF29,Technique!$H$45:$I$48,2,FALSE)=4),1,0))</f>
        <v>0</v>
      </c>
      <c r="AV29" s="120">
        <f>+IF(ISBLANK('Informations clients'!X29),0,IF($AG$1=5,1,0))</f>
        <v>0</v>
      </c>
      <c r="AW29" s="121"/>
      <c r="AX29" s="122">
        <f>+IF(ISBLANK('Informations clients'!AG29),0,
IF($AG$1=5,1,0))</f>
        <v>0</v>
      </c>
    </row>
    <row r="30" spans="1:50" s="123" customFormat="1" ht="11.25">
      <c r="A30" s="113" t="str">
        <f>IF(ISBLANK('Informations clients'!A30),"",'Informations clients'!A30)</f>
        <v/>
      </c>
      <c r="B30" s="124" t="str">
        <f>IF(ISBLANK('Informations clients'!C30),"",'Informations clients'!C30)</f>
        <v/>
      </c>
      <c r="C30" s="124" t="str">
        <f>IF(ISBLANK('Informations clients'!E30),"",'Informations clients'!E30)</f>
        <v/>
      </c>
      <c r="D30" s="126" t="str">
        <f>IF(ISBLANK('Informations clients'!G30),"",'Informations clients'!G30)</f>
        <v/>
      </c>
      <c r="E30" s="114"/>
      <c r="F30" s="127"/>
      <c r="G30" s="128"/>
      <c r="H30" s="114"/>
      <c r="I30" s="127"/>
      <c r="J30" s="129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14"/>
      <c r="AA30" s="131"/>
      <c r="AB30" s="115"/>
      <c r="AC30" s="116"/>
      <c r="AD30" s="117">
        <f>+IF(ISBLANK('Informations clients'!I30),0,
IF($AG$1=MONTH('Informations clients'!K30),1,0))</f>
        <v>0</v>
      </c>
      <c r="AE30" s="118">
        <f>+IF(ISBLANK('Informations clients'!J30),0,
IF(MONTH('Informations clients'!K30)=$AG$1,1,0))</f>
        <v>0</v>
      </c>
      <c r="AF30" s="119"/>
      <c r="AG30" s="117">
        <f>+IF(ISBLANK('Informations clients'!N30),0,
INDEX(Technique!$B$11:$F$23,MATCH($AG$1,Technique!$B$11:$B$23,0),MATCH(VLOOKUP('Informations clients'!N30,Technique!$A$4:$B$6,2,FALSE),Technique!$B$11:$F$11,0)))</f>
        <v>0</v>
      </c>
      <c r="AH30" s="120">
        <f>+IF(ISBLANK('Informations clients'!O30),0,
IF(VLOOKUP('Informations clients'!O30,Technique!$A$79:$B$81,2,FALSE)=1,0,
IF(VLOOKUP('Informations clients'!O30,Technique!$A$79:$B$81,2,FALSE)=2,1,
IF($AG$1=1,1,0))))</f>
        <v>0</v>
      </c>
      <c r="AI30" s="120">
        <f>+IF(ISBLANK('Informations clients'!P30),0,
IF(MONTH('Informations clients'!T30)=$AG$1,1,0))</f>
        <v>0</v>
      </c>
      <c r="AJ30" s="120">
        <f>+IF(ISBLANK('Informations clients'!Q30),0,IF($AG$1=EDATE('Informations clients'!G30,3),1,0))</f>
        <v>0</v>
      </c>
      <c r="AK30" s="120">
        <f>+IF(ISBLANK('Informations clients'!R30),0,
IF($AG$1=5,1,0))</f>
        <v>0</v>
      </c>
      <c r="AL30" s="120">
        <f>+IF(ISBLANK('Informations clients'!G30),0,IF($AG$1=3,1,0))</f>
        <v>0</v>
      </c>
      <c r="AM30" s="120">
        <f>+IF(ISBLANK('Informations clients'!G30),0,IF($AG$1=3,1,0))</f>
        <v>0</v>
      </c>
      <c r="AN30" s="120">
        <f>IF(ISBLANK('Informations clients'!U30),0,
IF($AG$1=12,1,0))</f>
        <v>0</v>
      </c>
      <c r="AO30" s="120">
        <f>IF(ISBLANK('Informations clients'!#REF!),0,
IF($AG$1=6,1,0))</f>
        <v>0</v>
      </c>
      <c r="AP30" s="120">
        <f>IF(ISBLANK('Informations clients'!#REF!),0,
IF($AG$1=12,1,0))</f>
        <v>0</v>
      </c>
      <c r="AQ30" s="120">
        <f>+IF(ISBLANK('Informations clients'!X30),0,IF($AG$1=2,1,0))</f>
        <v>0</v>
      </c>
      <c r="AR30" s="120">
        <f>IF(ISBLANK('Informations clients'!L30),0,
IF($AG$1=2,1,0))</f>
        <v>0</v>
      </c>
      <c r="AS30" s="120">
        <f>IF(ISBLANK('Informations clients'!AF30),0,
IF(ISBLANK('Informations clients'!U30),0,IF(VLOOKUP('Informations clients'!AF30,Technique!$H$45:$I$48,2,FALSE)=1,0,INDEX(Technique!$B$45:$F$58,MATCH($AG$1,Technique!$B$45:$B$58,0),MATCH('Informations clients'!AF30,Technique!$B$45:$F$45,0)))))</f>
        <v>0</v>
      </c>
      <c r="AT30" s="120">
        <f>+IF(ISBLANK('Informations clients'!AF30),0,
IF(ISBLANK('Informations clients'!V30),0,IF(VLOOKUP('Informations clients'!AF30,Technique!$H$45:$I$48,2,FALSE)=1,0,INDEX(Technique!$B$62:$F$75,MATCH($AG$1,Technique!$B$62:$B$75,0),MATCH('Informations clients'!AF30,Technique!$B$62:$F$62,0)))))</f>
        <v>0</v>
      </c>
      <c r="AU30" s="120">
        <f>+IF(ISBLANK('Informations clients'!AF30),0,
IF(AND($AG$1=5,VLOOKUP('Informations clients'!AF30,Technique!$H$45:$I$48,2,FALSE)=4),1,0))</f>
        <v>0</v>
      </c>
      <c r="AV30" s="120">
        <f>+IF(ISBLANK('Informations clients'!X30),0,IF($AG$1=5,1,0))</f>
        <v>0</v>
      </c>
      <c r="AW30" s="121"/>
      <c r="AX30" s="122">
        <f>+IF(ISBLANK('Informations clients'!AG30),0,
IF($AG$1=5,1,0))</f>
        <v>0</v>
      </c>
    </row>
    <row r="31" spans="1:50" s="123" customFormat="1" ht="11.25">
      <c r="A31" s="113" t="str">
        <f>IF(ISBLANK('Informations clients'!A31),"",'Informations clients'!A31)</f>
        <v/>
      </c>
      <c r="B31" s="124" t="str">
        <f>IF(ISBLANK('Informations clients'!C31),"",'Informations clients'!C31)</f>
        <v/>
      </c>
      <c r="C31" s="124" t="str">
        <f>IF(ISBLANK('Informations clients'!E31),"",'Informations clients'!E31)</f>
        <v/>
      </c>
      <c r="D31" s="126" t="str">
        <f>IF(ISBLANK('Informations clients'!G31),"",'Informations clients'!G31)</f>
        <v/>
      </c>
      <c r="E31" s="114"/>
      <c r="F31" s="127"/>
      <c r="G31" s="128"/>
      <c r="H31" s="114"/>
      <c r="I31" s="127"/>
      <c r="J31" s="129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14"/>
      <c r="AA31" s="131"/>
      <c r="AB31" s="115"/>
      <c r="AC31" s="116"/>
      <c r="AD31" s="117">
        <f>+IF(ISBLANK('Informations clients'!I31),0,
IF($AG$1=MONTH('Informations clients'!K31),1,0))</f>
        <v>0</v>
      </c>
      <c r="AE31" s="118">
        <f>+IF(ISBLANK('Informations clients'!J31),0,
IF(MONTH('Informations clients'!K31)=$AG$1,1,0))</f>
        <v>0</v>
      </c>
      <c r="AF31" s="119"/>
      <c r="AG31" s="117">
        <f>+IF(ISBLANK('Informations clients'!N31),0,
INDEX(Technique!$B$11:$F$23,MATCH($AG$1,Technique!$B$11:$B$23,0),MATCH(VLOOKUP('Informations clients'!N31,Technique!$A$4:$B$6,2,FALSE),Technique!$B$11:$F$11,0)))</f>
        <v>0</v>
      </c>
      <c r="AH31" s="120">
        <f>+IF(ISBLANK('Informations clients'!O31),0,
IF(VLOOKUP('Informations clients'!O31,Technique!$A$79:$B$81,2,FALSE)=1,0,
IF(VLOOKUP('Informations clients'!O31,Technique!$A$79:$B$81,2,FALSE)=2,1,
IF($AG$1=1,1,0))))</f>
        <v>0</v>
      </c>
      <c r="AI31" s="120">
        <f>+IF(ISBLANK('Informations clients'!P31),0,
IF(MONTH('Informations clients'!T31)=$AG$1,1,0))</f>
        <v>0</v>
      </c>
      <c r="AJ31" s="120">
        <f>+IF(ISBLANK('Informations clients'!Q31),0,IF($AG$1=EDATE('Informations clients'!G31,3),1,0))</f>
        <v>0</v>
      </c>
      <c r="AK31" s="120">
        <f>+IF(ISBLANK('Informations clients'!R31),0,
IF($AG$1=5,1,0))</f>
        <v>0</v>
      </c>
      <c r="AL31" s="120">
        <f>+IF(ISBLANK('Informations clients'!G31),0,IF($AG$1=3,1,0))</f>
        <v>0</v>
      </c>
      <c r="AM31" s="120">
        <f>+IF(ISBLANK('Informations clients'!G31),0,IF($AG$1=3,1,0))</f>
        <v>0</v>
      </c>
      <c r="AN31" s="120">
        <f>IF(ISBLANK('Informations clients'!U31),0,
IF($AG$1=12,1,0))</f>
        <v>0</v>
      </c>
      <c r="AO31" s="120">
        <f>IF(ISBLANK('Informations clients'!#REF!),0,
IF($AG$1=6,1,0))</f>
        <v>0</v>
      </c>
      <c r="AP31" s="120">
        <f>IF(ISBLANK('Informations clients'!#REF!),0,
IF($AG$1=12,1,0))</f>
        <v>0</v>
      </c>
      <c r="AQ31" s="120">
        <f>+IF(ISBLANK('Informations clients'!X31),0,IF($AG$1=2,1,0))</f>
        <v>0</v>
      </c>
      <c r="AR31" s="120">
        <f>IF(ISBLANK('Informations clients'!L31),0,
IF($AG$1=2,1,0))</f>
        <v>0</v>
      </c>
      <c r="AS31" s="120">
        <f>IF(ISBLANK('Informations clients'!AF31),0,
IF(ISBLANK('Informations clients'!U31),0,IF(VLOOKUP('Informations clients'!AF31,Technique!$H$45:$I$48,2,FALSE)=1,0,INDEX(Technique!$B$45:$F$58,MATCH($AG$1,Technique!$B$45:$B$58,0),MATCH('Informations clients'!AF31,Technique!$B$45:$F$45,0)))))</f>
        <v>0</v>
      </c>
      <c r="AT31" s="120">
        <f>+IF(ISBLANK('Informations clients'!AF31),0,
IF(ISBLANK('Informations clients'!V31),0,IF(VLOOKUP('Informations clients'!AF31,Technique!$H$45:$I$48,2,FALSE)=1,0,INDEX(Technique!$B$62:$F$75,MATCH($AG$1,Technique!$B$62:$B$75,0),MATCH('Informations clients'!AF31,Technique!$B$62:$F$62,0)))))</f>
        <v>0</v>
      </c>
      <c r="AU31" s="120">
        <f>+IF(ISBLANK('Informations clients'!AF31),0,
IF(AND($AG$1=5,VLOOKUP('Informations clients'!AF31,Technique!$H$45:$I$48,2,FALSE)=4),1,0))</f>
        <v>0</v>
      </c>
      <c r="AV31" s="120">
        <f>+IF(ISBLANK('Informations clients'!X31),0,IF($AG$1=5,1,0))</f>
        <v>0</v>
      </c>
      <c r="AW31" s="121"/>
      <c r="AX31" s="122">
        <f>+IF(ISBLANK('Informations clients'!AG31),0,
IF($AG$1=5,1,0))</f>
        <v>0</v>
      </c>
    </row>
    <row r="32" spans="1:50" s="123" customFormat="1" ht="11.25">
      <c r="A32" s="113" t="str">
        <f>IF(ISBLANK('Informations clients'!A32),"",'Informations clients'!A32)</f>
        <v/>
      </c>
      <c r="B32" s="124" t="str">
        <f>IF(ISBLANK('Informations clients'!C32),"",'Informations clients'!C32)</f>
        <v/>
      </c>
      <c r="C32" s="124" t="str">
        <f>IF(ISBLANK('Informations clients'!E32),"",'Informations clients'!E32)</f>
        <v/>
      </c>
      <c r="D32" s="126" t="str">
        <f>IF(ISBLANK('Informations clients'!G32),"",'Informations clients'!G32)</f>
        <v/>
      </c>
      <c r="E32" s="114"/>
      <c r="F32" s="127"/>
      <c r="G32" s="128"/>
      <c r="H32" s="114"/>
      <c r="I32" s="127"/>
      <c r="J32" s="129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14"/>
      <c r="AA32" s="131"/>
      <c r="AB32" s="115"/>
      <c r="AC32" s="116"/>
      <c r="AD32" s="117">
        <f>+IF(ISBLANK('Informations clients'!I32),0,
IF($AG$1=MONTH('Informations clients'!K32),1,0))</f>
        <v>0</v>
      </c>
      <c r="AE32" s="118">
        <f>+IF(ISBLANK('Informations clients'!J32),0,
IF(MONTH('Informations clients'!K32)=$AG$1,1,0))</f>
        <v>0</v>
      </c>
      <c r="AF32" s="119"/>
      <c r="AG32" s="117">
        <f>+IF(ISBLANK('Informations clients'!N32),0,
INDEX(Technique!$B$11:$F$23,MATCH($AG$1,Technique!$B$11:$B$23,0),MATCH(VLOOKUP('Informations clients'!N32,Technique!$A$4:$B$6,2,FALSE),Technique!$B$11:$F$11,0)))</f>
        <v>0</v>
      </c>
      <c r="AH32" s="120">
        <f>+IF(ISBLANK('Informations clients'!O32),0,
IF(VLOOKUP('Informations clients'!O32,Technique!$A$79:$B$81,2,FALSE)=1,0,
IF(VLOOKUP('Informations clients'!O32,Technique!$A$79:$B$81,2,FALSE)=2,1,
IF($AG$1=1,1,0))))</f>
        <v>0</v>
      </c>
      <c r="AI32" s="120">
        <f>+IF(ISBLANK('Informations clients'!P32),0,
IF(MONTH('Informations clients'!T32)=$AG$1,1,0))</f>
        <v>0</v>
      </c>
      <c r="AJ32" s="120">
        <f>+IF(ISBLANK('Informations clients'!Q32),0,IF($AG$1=EDATE('Informations clients'!G32,3),1,0))</f>
        <v>0</v>
      </c>
      <c r="AK32" s="120">
        <f>+IF(ISBLANK('Informations clients'!R32),0,
IF($AG$1=5,1,0))</f>
        <v>0</v>
      </c>
      <c r="AL32" s="120">
        <f>+IF(ISBLANK('Informations clients'!G32),0,IF($AG$1=3,1,0))</f>
        <v>0</v>
      </c>
      <c r="AM32" s="120">
        <f>+IF(ISBLANK('Informations clients'!G32),0,IF($AG$1=3,1,0))</f>
        <v>0</v>
      </c>
      <c r="AN32" s="120">
        <f>IF(ISBLANK('Informations clients'!U32),0,
IF($AG$1=12,1,0))</f>
        <v>0</v>
      </c>
      <c r="AO32" s="120">
        <f>IF(ISBLANK('Informations clients'!#REF!),0,
IF($AG$1=6,1,0))</f>
        <v>0</v>
      </c>
      <c r="AP32" s="120">
        <f>IF(ISBLANK('Informations clients'!#REF!),0,
IF($AG$1=12,1,0))</f>
        <v>0</v>
      </c>
      <c r="AQ32" s="120">
        <f>+IF(ISBLANK('Informations clients'!X32),0,IF($AG$1=2,1,0))</f>
        <v>0</v>
      </c>
      <c r="AR32" s="120">
        <f>IF(ISBLANK('Informations clients'!L32),0,
IF($AG$1=2,1,0))</f>
        <v>0</v>
      </c>
      <c r="AS32" s="120">
        <f>IF(ISBLANK('Informations clients'!AF32),0,
IF(ISBLANK('Informations clients'!U32),0,IF(VLOOKUP('Informations clients'!AF32,Technique!$H$45:$I$48,2,FALSE)=1,0,INDEX(Technique!$B$45:$F$58,MATCH($AG$1,Technique!$B$45:$B$58,0),MATCH('Informations clients'!AF32,Technique!$B$45:$F$45,0)))))</f>
        <v>0</v>
      </c>
      <c r="AT32" s="120">
        <f>+IF(ISBLANK('Informations clients'!AF32),0,
IF(ISBLANK('Informations clients'!V32),0,IF(VLOOKUP('Informations clients'!AF32,Technique!$H$45:$I$48,2,FALSE)=1,0,INDEX(Technique!$B$62:$F$75,MATCH($AG$1,Technique!$B$62:$B$75,0),MATCH('Informations clients'!AF32,Technique!$B$62:$F$62,0)))))</f>
        <v>0</v>
      </c>
      <c r="AU32" s="120">
        <f>+IF(ISBLANK('Informations clients'!AF32),0,
IF(AND($AG$1=5,VLOOKUP('Informations clients'!AF32,Technique!$H$45:$I$48,2,FALSE)=4),1,0))</f>
        <v>0</v>
      </c>
      <c r="AV32" s="120">
        <f>+IF(ISBLANK('Informations clients'!X32),0,IF($AG$1=5,1,0))</f>
        <v>0</v>
      </c>
      <c r="AW32" s="121"/>
      <c r="AX32" s="122">
        <f>+IF(ISBLANK('Informations clients'!AG32),0,
IF($AG$1=5,1,0))</f>
        <v>0</v>
      </c>
    </row>
    <row r="33" spans="1:50" s="123" customFormat="1" ht="11.25">
      <c r="A33" s="113" t="str">
        <f>IF(ISBLANK('Informations clients'!A33),"",'Informations clients'!A33)</f>
        <v/>
      </c>
      <c r="B33" s="124" t="str">
        <f>IF(ISBLANK('Informations clients'!C33),"",'Informations clients'!C33)</f>
        <v/>
      </c>
      <c r="C33" s="124" t="str">
        <f>IF(ISBLANK('Informations clients'!E33),"",'Informations clients'!E33)</f>
        <v/>
      </c>
      <c r="D33" s="126" t="str">
        <f>IF(ISBLANK('Informations clients'!G33),"",'Informations clients'!G33)</f>
        <v/>
      </c>
      <c r="E33" s="114"/>
      <c r="F33" s="127"/>
      <c r="G33" s="128"/>
      <c r="H33" s="114"/>
      <c r="I33" s="127"/>
      <c r="J33" s="129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14"/>
      <c r="AA33" s="131"/>
      <c r="AB33" s="115"/>
      <c r="AC33" s="116"/>
      <c r="AD33" s="117">
        <f>+IF(ISBLANK('Informations clients'!I33),0,
IF($AG$1=MONTH('Informations clients'!K33),1,0))</f>
        <v>0</v>
      </c>
      <c r="AE33" s="118">
        <f>+IF(ISBLANK('Informations clients'!J33),0,
IF(MONTH('Informations clients'!K33)=$AG$1,1,0))</f>
        <v>0</v>
      </c>
      <c r="AF33" s="119"/>
      <c r="AG33" s="117">
        <f>+IF(ISBLANK('Informations clients'!N33),0,
INDEX(Technique!$B$11:$F$23,MATCH($AG$1,Technique!$B$11:$B$23,0),MATCH(VLOOKUP('Informations clients'!N33,Technique!$A$4:$B$6,2,FALSE),Technique!$B$11:$F$11,0)))</f>
        <v>0</v>
      </c>
      <c r="AH33" s="120">
        <f>+IF(ISBLANK('Informations clients'!P33),0,
IF(VLOOKUP('Informations clients'!P33,Technique!$A$79:$B$81,2,FALSE)=1,0,
IF(VLOOKUP('Informations clients'!P33,Technique!$A$79:$B$81,2,FALSE)=2,1,
IF($AG$1=1,1,0))))</f>
        <v>0</v>
      </c>
      <c r="AI33" s="120">
        <f>+IF(ISBLANK('Informations clients'!O33),0,
IF(MONTH('Informations clients'!S33)=$AG$1,1,0))</f>
        <v>0</v>
      </c>
      <c r="AJ33" s="120">
        <f>+IF(ISBLANK('Informations clients'!Q33),0,IF($AG$1=EDATE('Informations clients'!G33,3),1,0))</f>
        <v>0</v>
      </c>
      <c r="AK33" s="120">
        <f>+IF(ISBLANK('Informations clients'!Z33),0,
IF($AG$1=5,1,0))</f>
        <v>0</v>
      </c>
      <c r="AL33" s="120">
        <f>+IF(ISBLANK('Informations clients'!G33),0,IF($AG$1=3,1,0))</f>
        <v>0</v>
      </c>
      <c r="AM33" s="120">
        <f>+IF(ISBLANK('Informations clients'!G33),0,IF($AG$1=3,1,0))</f>
        <v>0</v>
      </c>
      <c r="AN33" s="120">
        <f>IF(ISBLANK('Informations clients'!U33),0,
IF($AG$1=12,1,0))</f>
        <v>0</v>
      </c>
      <c r="AO33" s="120">
        <f>IF(ISBLANK('Informations clients'!AA33),0,
IF($AG$1=6,1,0))</f>
        <v>0</v>
      </c>
      <c r="AP33" s="120">
        <f>IF(ISBLANK('Informations clients'!AA33),0,
IF($AG$1=12,1,0))</f>
        <v>0</v>
      </c>
      <c r="AQ33" s="120">
        <f>+IF(ISBLANK('Informations clients'!X33),0,IF($AG$1=2,1,0))</f>
        <v>0</v>
      </c>
      <c r="AR33" s="120">
        <f>IF(ISBLANK('Informations clients'!L33),0,
IF($AG$1=2,1,0))</f>
        <v>0</v>
      </c>
      <c r="AS33" s="120">
        <f>IF(ISBLANK('Informations clients'!AF33),0,
IF(ISBLANK('Informations clients'!Q33),0,IF(VLOOKUP('Informations clients'!AF33,Technique!$H$45:$I$48,2,FALSE)=1,0,INDEX(Technique!$B$45:$F$58,MATCH($AG$1,Technique!$B$45:$B$58,0),MATCH('Informations clients'!AF33,Technique!$B$45:$F$45,0)))))</f>
        <v>0</v>
      </c>
      <c r="AT33" s="120">
        <f>+IF(ISBLANK('Informations clients'!AF33),0,
IF(ISBLANK('Informations clients'!R33),0,IF(VLOOKUP('Informations clients'!AF33,Technique!$H$45:$I$48,2,FALSE)=1,0,INDEX(Technique!$B$62:$F$75,MATCH($AG$1,Technique!$B$62:$B$75,0),MATCH('Informations clients'!AF33,Technique!$B$62:$F$62,0)))))</f>
        <v>0</v>
      </c>
      <c r="AU33" s="120">
        <f>+IF(ISBLANK('Informations clients'!AF33),0,
IF(AND($AG$1=5,VLOOKUP('Informations clients'!AF33,Technique!$H$45:$I$48,2,FALSE)=4),1,0))</f>
        <v>0</v>
      </c>
      <c r="AV33" s="120">
        <f>+IF(ISBLANK('Informations clients'!V33),0,IF($AG$1=5,1,0))</f>
        <v>0</v>
      </c>
      <c r="AW33" s="121"/>
      <c r="AX33" s="122">
        <f>+IF(ISBLANK('Informations clients'!AG33),0,
IF($AG$1=5,1,0))</f>
        <v>0</v>
      </c>
    </row>
    <row r="34" spans="1:50" s="123" customFormat="1" ht="11.25">
      <c r="A34" s="113" t="str">
        <f>IF(ISBLANK('Informations clients'!A34),"",'Informations clients'!A34)</f>
        <v/>
      </c>
      <c r="B34" s="124" t="str">
        <f>IF(ISBLANK('Informations clients'!C34),"",'Informations clients'!C34)</f>
        <v/>
      </c>
      <c r="C34" s="124" t="str">
        <f>IF(ISBLANK('Informations clients'!E34),"",'Informations clients'!E34)</f>
        <v/>
      </c>
      <c r="D34" s="126" t="str">
        <f>IF(ISBLANK('Informations clients'!G34),"",'Informations clients'!G34)</f>
        <v/>
      </c>
      <c r="E34" s="114"/>
      <c r="F34" s="127"/>
      <c r="G34" s="128"/>
      <c r="H34" s="114"/>
      <c r="I34" s="127"/>
      <c r="J34" s="129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14"/>
      <c r="AA34" s="131"/>
      <c r="AB34" s="115"/>
      <c r="AC34" s="116"/>
      <c r="AD34" s="117">
        <f>+IF(ISBLANK('Informations clients'!I34),0,
IF($AG$1=MONTH('Informations clients'!K34),1,0))</f>
        <v>0</v>
      </c>
      <c r="AE34" s="118">
        <f>+IF(ISBLANK('Informations clients'!J34),0,
IF(MONTH('Informations clients'!K34)=$AG$1,1,0))</f>
        <v>0</v>
      </c>
      <c r="AF34" s="119"/>
      <c r="AG34" s="117">
        <f>+IF(ISBLANK('Informations clients'!N34),0,
INDEX(Technique!$B$11:$F$23,MATCH($AG$1,Technique!$B$11:$B$23,0),MATCH(VLOOKUP('Informations clients'!N34,Technique!$A$4:$B$6,2,FALSE),Technique!$B$11:$F$11,0)))</f>
        <v>0</v>
      </c>
      <c r="AH34" s="120">
        <f>+IF(ISBLANK('Informations clients'!P34),0,
IF(VLOOKUP('Informations clients'!P34,Technique!$A$79:$B$81,2,FALSE)=1,0,
IF(VLOOKUP('Informations clients'!P34,Technique!$A$79:$B$81,2,FALSE)=2,1,
IF($AG$1=1,1,0))))</f>
        <v>0</v>
      </c>
      <c r="AI34" s="120">
        <f>+IF(ISBLANK('Informations clients'!O34),0,
IF(MONTH('Informations clients'!S34)=$AG$1,1,0))</f>
        <v>0</v>
      </c>
      <c r="AJ34" s="120">
        <f>+IF(ISBLANK('Informations clients'!Q34),0,IF($AG$1=EDATE('Informations clients'!G34,3),1,0))</f>
        <v>0</v>
      </c>
      <c r="AK34" s="120">
        <f>+IF(ISBLANK('Informations clients'!Z34),0,
IF($AG$1=5,1,0))</f>
        <v>0</v>
      </c>
      <c r="AL34" s="120">
        <f>+IF(ISBLANK('Informations clients'!G34),0,IF($AG$1=3,1,0))</f>
        <v>0</v>
      </c>
      <c r="AM34" s="120">
        <f>+IF(ISBLANK('Informations clients'!G34),0,IF($AG$1=3,1,0))</f>
        <v>0</v>
      </c>
      <c r="AN34" s="120">
        <f>IF(ISBLANK('Informations clients'!U34),0,
IF($AG$1=12,1,0))</f>
        <v>0</v>
      </c>
      <c r="AO34" s="120">
        <f>IF(ISBLANK('Informations clients'!AA34),0,
IF($AG$1=6,1,0))</f>
        <v>0</v>
      </c>
      <c r="AP34" s="120">
        <f>IF(ISBLANK('Informations clients'!AA34),0,
IF($AG$1=12,1,0))</f>
        <v>0</v>
      </c>
      <c r="AQ34" s="120">
        <f>+IF(ISBLANK('Informations clients'!X34),0,IF($AG$1=2,1,0))</f>
        <v>0</v>
      </c>
      <c r="AR34" s="120">
        <f>IF(ISBLANK('Informations clients'!L34),0,
IF($AG$1=2,1,0))</f>
        <v>0</v>
      </c>
      <c r="AS34" s="120">
        <f>IF(ISBLANK('Informations clients'!AF34),0,
IF(ISBLANK('Informations clients'!Q34),0,IF(VLOOKUP('Informations clients'!AF34,Technique!$H$45:$I$48,2,FALSE)=1,0,INDEX(Technique!$B$45:$F$58,MATCH($AG$1,Technique!$B$45:$B$58,0),MATCH('Informations clients'!AF34,Technique!$B$45:$F$45,0)))))</f>
        <v>0</v>
      </c>
      <c r="AT34" s="120">
        <f>+IF(ISBLANK('Informations clients'!AF34),0,
IF(ISBLANK('Informations clients'!R34),0,IF(VLOOKUP('Informations clients'!AF34,Technique!$H$45:$I$48,2,FALSE)=1,0,INDEX(Technique!$B$62:$F$75,MATCH($AG$1,Technique!$B$62:$B$75,0),MATCH('Informations clients'!AF34,Technique!$B$62:$F$62,0)))))</f>
        <v>0</v>
      </c>
      <c r="AU34" s="120">
        <f>+IF(ISBLANK('Informations clients'!AF34),0,
IF(AND($AG$1=5,VLOOKUP('Informations clients'!AF34,Technique!$H$45:$I$48,2,FALSE)=4),1,0))</f>
        <v>0</v>
      </c>
      <c r="AV34" s="120">
        <f>+IF(ISBLANK('Informations clients'!V34),0,IF($AG$1=5,1,0))</f>
        <v>0</v>
      </c>
      <c r="AW34" s="121"/>
      <c r="AX34" s="122">
        <f>+IF(ISBLANK('Informations clients'!AG34),0,
IF($AG$1=5,1,0))</f>
        <v>0</v>
      </c>
    </row>
    <row r="35" spans="1:50" s="123" customFormat="1" ht="11.25">
      <c r="A35" s="113" t="str">
        <f>IF(ISBLANK('Informations clients'!A35),"",'Informations clients'!A35)</f>
        <v/>
      </c>
      <c r="B35" s="124" t="str">
        <f>IF(ISBLANK('Informations clients'!C35),"",'Informations clients'!C35)</f>
        <v/>
      </c>
      <c r="C35" s="124" t="str">
        <f>IF(ISBLANK('Informations clients'!E35),"",'Informations clients'!E35)</f>
        <v/>
      </c>
      <c r="D35" s="126" t="str">
        <f>IF(ISBLANK('Informations clients'!G35),"",'Informations clients'!G35)</f>
        <v/>
      </c>
      <c r="E35" s="114"/>
      <c r="F35" s="127"/>
      <c r="G35" s="128"/>
      <c r="H35" s="114"/>
      <c r="I35" s="127"/>
      <c r="J35" s="129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14"/>
      <c r="AA35" s="131"/>
      <c r="AB35" s="115"/>
      <c r="AC35" s="116"/>
      <c r="AD35" s="117">
        <f>+IF(ISBLANK('Informations clients'!I35),0,
IF($AG$1=MONTH('Informations clients'!K35),1,0))</f>
        <v>0</v>
      </c>
      <c r="AE35" s="118">
        <f>+IF(ISBLANK('Informations clients'!J35),0,
IF(MONTH('Informations clients'!K35)=$AG$1,1,0))</f>
        <v>0</v>
      </c>
      <c r="AF35" s="119"/>
      <c r="AG35" s="117">
        <f>+IF(ISBLANK('Informations clients'!N35),0,
INDEX(Technique!$B$11:$F$23,MATCH($AG$1,Technique!$B$11:$B$23,0),MATCH(VLOOKUP('Informations clients'!N35,Technique!$A$4:$B$6,2,FALSE),Technique!$B$11:$F$11,0)))</f>
        <v>0</v>
      </c>
      <c r="AH35" s="120">
        <f>+IF(ISBLANK('Informations clients'!P35),0,
IF(VLOOKUP('Informations clients'!P35,Technique!$A$79:$B$81,2,FALSE)=1,0,
IF(VLOOKUP('Informations clients'!P35,Technique!$A$79:$B$81,2,FALSE)=2,1,
IF($AG$1=1,1,0))))</f>
        <v>0</v>
      </c>
      <c r="AI35" s="120">
        <f>+IF(ISBLANK('Informations clients'!#REF!),0,
IF(MONTH('Informations clients'!S35)=$AG$1,1,0))</f>
        <v>0</v>
      </c>
      <c r="AJ35" s="120">
        <f>+IF(ISBLANK('Informations clients'!Q35),0,IF($AG$1=EDATE('Informations clients'!G35,3),1,0))</f>
        <v>0</v>
      </c>
      <c r="AK35" s="120">
        <f>+IF(ISBLANK('Informations clients'!Z35),0,
IF($AG$1=5,1,0))</f>
        <v>0</v>
      </c>
      <c r="AL35" s="120">
        <f>+IF(ISBLANK('Informations clients'!G35),0,IF($AG$1=3,1,0))</f>
        <v>0</v>
      </c>
      <c r="AM35" s="120">
        <f>+IF(ISBLANK('Informations clients'!G35),0,IF($AG$1=3,1,0))</f>
        <v>0</v>
      </c>
      <c r="AN35" s="120">
        <f>IF(ISBLANK('Informations clients'!U35),0,
IF($AG$1=12,1,0))</f>
        <v>0</v>
      </c>
      <c r="AO35" s="120">
        <f>IF(ISBLANK('Informations clients'!AA35),0,
IF($AG$1=6,1,0))</f>
        <v>0</v>
      </c>
      <c r="AP35" s="120">
        <f>IF(ISBLANK('Informations clients'!AA35),0,
IF($AG$1=12,1,0))</f>
        <v>0</v>
      </c>
      <c r="AQ35" s="120">
        <f>+IF(ISBLANK('Informations clients'!X35),0,IF($AG$1=2,1,0))</f>
        <v>0</v>
      </c>
      <c r="AR35" s="120">
        <f>IF(ISBLANK('Informations clients'!L35),0,
IF($AG$1=2,1,0))</f>
        <v>0</v>
      </c>
      <c r="AS35" s="120">
        <f>IF(ISBLANK('Informations clients'!AF35),0,
IF(ISBLANK('Informations clients'!Q35),0,IF(VLOOKUP('Informations clients'!AF35,Technique!$H$45:$I$48,2,FALSE)=1,0,INDEX(Technique!$B$45:$F$58,MATCH($AG$1,Technique!$B$45:$B$58,0),MATCH('Informations clients'!AF35,Technique!$B$45:$F$45,0)))))</f>
        <v>0</v>
      </c>
      <c r="AT35" s="120">
        <f>+IF(ISBLANK('Informations clients'!AF35),0,
IF(ISBLANK('Informations clients'!R35),0,IF(VLOOKUP('Informations clients'!AF35,Technique!$H$45:$I$48,2,FALSE)=1,0,INDEX(Technique!$B$62:$F$75,MATCH($AG$1,Technique!$B$62:$B$75,0),MATCH('Informations clients'!AF35,Technique!$B$62:$F$62,0)))))</f>
        <v>0</v>
      </c>
      <c r="AU35" s="120">
        <f>+IF(ISBLANK('Informations clients'!AF35),0,
IF(AND($AG$1=5,VLOOKUP('Informations clients'!AF35,Technique!$H$45:$I$48,2,FALSE)=4),1,0))</f>
        <v>0</v>
      </c>
      <c r="AV35" s="120">
        <f>+IF(ISBLANK('Informations clients'!V35),0,IF($AG$1=5,1,0))</f>
        <v>0</v>
      </c>
      <c r="AW35" s="121"/>
      <c r="AX35" s="122">
        <f>+IF(ISBLANK('Informations clients'!AG35),0,
IF($AG$1=5,1,0))</f>
        <v>0</v>
      </c>
    </row>
    <row r="36" spans="1:50" s="91" customFormat="1" ht="15.75" thickBot="1">
      <c r="A36" s="111" t="str">
        <f>IF(ISBLANK('Informations clients'!A36),"",'Informations clients'!A36)</f>
        <v/>
      </c>
      <c r="B36" s="125" t="str">
        <f>IF(ISBLANK('Informations clients'!C36),"",'Informations clients'!C36)</f>
        <v/>
      </c>
      <c r="C36" s="125" t="str">
        <f>IF(ISBLANK('Informations clients'!E36),"",'Informations clients'!E36)</f>
        <v/>
      </c>
      <c r="D36" s="98" t="str">
        <f>IF(ISBLANK('Informations clients'!G36),"",'Informations clients'!G36)</f>
        <v/>
      </c>
      <c r="E36" s="21"/>
      <c r="F36" s="112"/>
      <c r="G36" s="101"/>
      <c r="H36" s="21"/>
      <c r="I36" s="112"/>
      <c r="J36" s="99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21"/>
      <c r="AA36" s="102"/>
      <c r="AB36" s="97"/>
    </row>
  </sheetData>
  <mergeCells count="6">
    <mergeCell ref="AD4:AX4"/>
    <mergeCell ref="B1:D1"/>
    <mergeCell ref="A2:AA2"/>
    <mergeCell ref="A4:D4"/>
    <mergeCell ref="F4:G4"/>
    <mergeCell ref="I4:Y4"/>
  </mergeCells>
  <conditionalFormatting sqref="I7">
    <cfRule type="containsText" dxfId="599" priority="106" operator="containsText" text="NA">
      <formula>NOT(ISERROR(SEARCH("NA",I7)))</formula>
    </cfRule>
    <cfRule type="notContainsBlanks" dxfId="598" priority="154">
      <formula>LEN(TRIM(I7))&gt;0</formula>
    </cfRule>
    <cfRule type="expression" dxfId="597" priority="155">
      <formula>AND(ISBLANK(I7),AG7=1)</formula>
    </cfRule>
    <cfRule type="expression" dxfId="596" priority="157">
      <formula>AG7=0</formula>
    </cfRule>
  </conditionalFormatting>
  <conditionalFormatting sqref="K7">
    <cfRule type="containsText" dxfId="595" priority="104" operator="containsText" text="NA">
      <formula>NOT(ISERROR(SEARCH("NA",K7)))</formula>
    </cfRule>
    <cfRule type="notContainsBlanks" dxfId="594" priority="152">
      <formula>LEN(TRIM(K7))&gt;0</formula>
    </cfRule>
    <cfRule type="expression" dxfId="593" priority="153">
      <formula>AND(ISBLANK(K7),AI7=1)</formula>
    </cfRule>
    <cfRule type="expression" dxfId="592" priority="156">
      <formula>AI7=0</formula>
    </cfRule>
  </conditionalFormatting>
  <conditionalFormatting sqref="L7">
    <cfRule type="containsText" dxfId="591" priority="103" operator="containsText" text="NA">
      <formula>NOT(ISERROR(SEARCH("NA",L7)))</formula>
    </cfRule>
    <cfRule type="notContainsBlanks" dxfId="590" priority="150">
      <formula>LEN(TRIM(L7))&gt;0</formula>
    </cfRule>
    <cfRule type="expression" dxfId="589" priority="151">
      <formula>AND(ISBLANK(L7),AJ7=1)</formula>
    </cfRule>
    <cfRule type="expression" dxfId="588" priority="158">
      <formula>AJ7=0</formula>
    </cfRule>
  </conditionalFormatting>
  <conditionalFormatting sqref="M7">
    <cfRule type="containsText" dxfId="587" priority="102" operator="containsText" text="NA">
      <formula>NOT(ISERROR(SEARCH("NA",M7)))</formula>
    </cfRule>
    <cfRule type="notContainsBlanks" dxfId="586" priority="148">
      <formula>LEN(TRIM(M7))&gt;0</formula>
    </cfRule>
    <cfRule type="expression" dxfId="585" priority="149">
      <formula>AND(ISBLANK(M7),AK7=1)</formula>
    </cfRule>
    <cfRule type="expression" dxfId="584" priority="159">
      <formula>AK7=0</formula>
    </cfRule>
  </conditionalFormatting>
  <conditionalFormatting sqref="N7">
    <cfRule type="containsText" dxfId="583" priority="101" operator="containsText" text="NA">
      <formula>NOT(ISERROR(SEARCH("NA",N7)))</formula>
    </cfRule>
    <cfRule type="notContainsBlanks" dxfId="582" priority="145">
      <formula>LEN(TRIM(N7))&gt;0</formula>
    </cfRule>
    <cfRule type="expression" dxfId="581" priority="146">
      <formula>AND(ISBLANK(N7),AL7=1)</formula>
    </cfRule>
    <cfRule type="expression" dxfId="580" priority="147">
      <formula>AL7=0</formula>
    </cfRule>
  </conditionalFormatting>
  <conditionalFormatting sqref="O7">
    <cfRule type="containsText" dxfId="579" priority="100" operator="containsText" text="NA">
      <formula>NOT(ISERROR(SEARCH("NA",O7)))</formula>
    </cfRule>
    <cfRule type="notContainsBlanks" dxfId="578" priority="142">
      <formula>LEN(TRIM(O7))&gt;0</formula>
    </cfRule>
    <cfRule type="expression" dxfId="577" priority="143">
      <formula>AND(ISBLANK(O7),AM7=1)</formula>
    </cfRule>
    <cfRule type="expression" dxfId="576" priority="144">
      <formula>AM7=0</formula>
    </cfRule>
  </conditionalFormatting>
  <conditionalFormatting sqref="P7:R7">
    <cfRule type="notContainsBlanks" dxfId="575" priority="139">
      <formula>LEN(TRIM(P7))&gt;0</formula>
    </cfRule>
    <cfRule type="expression" dxfId="574" priority="140">
      <formula>AND(ISBLANK(P7),AN7=1)</formula>
    </cfRule>
    <cfRule type="expression" dxfId="573" priority="141">
      <formula>AN7=0</formula>
    </cfRule>
  </conditionalFormatting>
  <conditionalFormatting sqref="S7">
    <cfRule type="containsText" dxfId="572" priority="96" operator="containsText" text="NA">
      <formula>NOT(ISERROR(SEARCH("NA",S7)))</formula>
    </cfRule>
    <cfRule type="notContainsBlanks" dxfId="571" priority="136">
      <formula>LEN(TRIM(S7))&gt;0</formula>
    </cfRule>
    <cfRule type="expression" dxfId="570" priority="137">
      <formula>AND(ISBLANK(S7),AQ7=1)</formula>
    </cfRule>
    <cfRule type="expression" dxfId="569" priority="138">
      <formula>AQ7=0</formula>
    </cfRule>
  </conditionalFormatting>
  <conditionalFormatting sqref="T7">
    <cfRule type="containsText" dxfId="568" priority="95" operator="containsText" text="NA">
      <formula>NOT(ISERROR(SEARCH("NA",T7)))</formula>
    </cfRule>
    <cfRule type="notContainsBlanks" dxfId="567" priority="133">
      <formula>LEN(TRIM(T7))&gt;0</formula>
    </cfRule>
    <cfRule type="expression" dxfId="566" priority="134">
      <formula>AND(ISBLANK(T7),AR7=1)</formula>
    </cfRule>
    <cfRule type="expression" dxfId="565" priority="135">
      <formula>AR7=0</formula>
    </cfRule>
  </conditionalFormatting>
  <conditionalFormatting sqref="Y7">
    <cfRule type="containsText" dxfId="564" priority="91" operator="containsText" text="NA">
      <formula>NOT(ISERROR(SEARCH("NA",Y7)))</formula>
    </cfRule>
    <cfRule type="notContainsBlanks" dxfId="563" priority="130">
      <formula>LEN(TRIM(Y7))&gt;0</formula>
    </cfRule>
    <cfRule type="expression" dxfId="562" priority="131">
      <formula>AND(ISBLANK(Y7),AV7=1)</formula>
    </cfRule>
    <cfRule type="expression" dxfId="561" priority="132">
      <formula>AV7=0</formula>
    </cfRule>
  </conditionalFormatting>
  <conditionalFormatting sqref="U7">
    <cfRule type="containsText" dxfId="560" priority="94" operator="containsText" text="NA">
      <formula>NOT(ISERROR(SEARCH("NA",U7)))</formula>
    </cfRule>
    <cfRule type="notContainsBlanks" dxfId="559" priority="124">
      <formula>LEN(TRIM(U7))&gt;0</formula>
    </cfRule>
    <cfRule type="expression" dxfId="558" priority="125">
      <formula>AND(ISBLANK(U7),AS7=1)</formula>
    </cfRule>
    <cfRule type="expression" dxfId="557" priority="126">
      <formula>AS7=0</formula>
    </cfRule>
  </conditionalFormatting>
  <conditionalFormatting sqref="V7:W7">
    <cfRule type="containsText" dxfId="556" priority="93" operator="containsText" text="NA">
      <formula>NOT(ISERROR(SEARCH("NA",V7)))</formula>
    </cfRule>
    <cfRule type="notContainsBlanks" dxfId="555" priority="121">
      <formula>LEN(TRIM(V7))&gt;0</formula>
    </cfRule>
    <cfRule type="expression" dxfId="554" priority="122">
      <formula>AND(ISBLANK(V7),AT7=1)</formula>
    </cfRule>
    <cfRule type="expression" dxfId="553" priority="123">
      <formula>AT7=0</formula>
    </cfRule>
  </conditionalFormatting>
  <conditionalFormatting sqref="X7">
    <cfRule type="containsText" dxfId="552" priority="92" operator="containsText" text="NA">
      <formula>NOT(ISERROR(SEARCH("NA",X7)))</formula>
    </cfRule>
    <cfRule type="notContainsBlanks" dxfId="551" priority="118">
      <formula>LEN(TRIM(X7))&gt;0</formula>
    </cfRule>
    <cfRule type="expression" dxfId="550" priority="119">
      <formula>AND(ISBLANK(X7),AU7=1)</formula>
    </cfRule>
    <cfRule type="expression" dxfId="549" priority="120">
      <formula>AU7=0</formula>
    </cfRule>
  </conditionalFormatting>
  <conditionalFormatting sqref="AA7">
    <cfRule type="containsText" dxfId="548" priority="89" operator="containsText" text="NA">
      <formula>NOT(ISERROR(SEARCH("NA",AA7)))</formula>
    </cfRule>
    <cfRule type="notContainsBlanks" dxfId="547" priority="115">
      <formula>LEN(TRIM(AA7))&gt;0</formula>
    </cfRule>
    <cfRule type="expression" dxfId="546" priority="116">
      <formula>AND(ISBLANK(AA7),AX7=1)</formula>
    </cfRule>
    <cfRule type="expression" dxfId="545" priority="117">
      <formula>AX7=0</formula>
    </cfRule>
  </conditionalFormatting>
  <conditionalFormatting sqref="G7">
    <cfRule type="containsText" dxfId="544" priority="87" operator="containsText" text="NA">
      <formula>NOT(ISERROR(SEARCH("NA",G7)))</formula>
    </cfRule>
    <cfRule type="notContainsBlanks" dxfId="543" priority="112">
      <formula>LEN(TRIM(G7))&gt;0</formula>
    </cfRule>
    <cfRule type="expression" dxfId="542" priority="113">
      <formula>AND(ISBLANK(G7),AE7=1)</formula>
    </cfRule>
    <cfRule type="expression" dxfId="541" priority="114">
      <formula>AE7=0</formula>
    </cfRule>
  </conditionalFormatting>
  <conditionalFormatting sqref="F7">
    <cfRule type="containsText" dxfId="540" priority="88" operator="containsText" text="NA">
      <formula>NOT(ISERROR(SEARCH("NA",F7)))</formula>
    </cfRule>
    <cfRule type="expression" dxfId="539" priority="110">
      <formula>AND(ISBLANK(F7),AD7=1)</formula>
    </cfRule>
    <cfRule type="expression" dxfId="538" priority="111">
      <formula>AD7=0</formula>
    </cfRule>
    <cfRule type="notContainsBlanks" dxfId="537" priority="160">
      <formula>LEN(TRIM(F7))&gt;0</formula>
    </cfRule>
  </conditionalFormatting>
  <conditionalFormatting sqref="J7">
    <cfRule type="containsText" dxfId="536" priority="105" operator="containsText" text="NA">
      <formula>NOT(ISERROR(SEARCH("NA",J7)))</formula>
    </cfRule>
    <cfRule type="notContainsBlanks" dxfId="535" priority="107">
      <formula>LEN(TRIM(J7))&gt;0</formula>
    </cfRule>
    <cfRule type="expression" dxfId="534" priority="108">
      <formula>AND(ISBLANK(J7),AH7=1)</formula>
    </cfRule>
    <cfRule type="expression" dxfId="533" priority="109">
      <formula>AH7=0</formula>
    </cfRule>
  </conditionalFormatting>
  <conditionalFormatting sqref="P7:R35">
    <cfRule type="containsText" dxfId="532" priority="99" operator="containsText" text="NA">
      <formula>NOT(ISERROR(SEARCH("NA",P7)))</formula>
    </cfRule>
  </conditionalFormatting>
  <conditionalFormatting sqref="I8:I35">
    <cfRule type="containsText" dxfId="531" priority="32" operator="containsText" text="NA">
      <formula>NOT(ISERROR(SEARCH("NA",I8)))</formula>
    </cfRule>
    <cfRule type="notContainsBlanks" dxfId="530" priority="80">
      <formula>LEN(TRIM(I8))&gt;0</formula>
    </cfRule>
    <cfRule type="expression" dxfId="529" priority="81">
      <formula>AND(ISBLANK(I8),AG8=1)</formula>
    </cfRule>
    <cfRule type="expression" dxfId="528" priority="83">
      <formula>AG8=0</formula>
    </cfRule>
  </conditionalFormatting>
  <conditionalFormatting sqref="K8:K35">
    <cfRule type="containsText" dxfId="527" priority="30" operator="containsText" text="NA">
      <formula>NOT(ISERROR(SEARCH("NA",K8)))</formula>
    </cfRule>
    <cfRule type="notContainsBlanks" dxfId="526" priority="78">
      <formula>LEN(TRIM(K8))&gt;0</formula>
    </cfRule>
    <cfRule type="expression" dxfId="525" priority="79">
      <formula>AND(ISBLANK(K8),AI8=1)</formula>
    </cfRule>
    <cfRule type="expression" dxfId="524" priority="82">
      <formula>AI8=0</formula>
    </cfRule>
  </conditionalFormatting>
  <conditionalFormatting sqref="L8:L35">
    <cfRule type="containsText" dxfId="523" priority="29" operator="containsText" text="NA">
      <formula>NOT(ISERROR(SEARCH("NA",L8)))</formula>
    </cfRule>
    <cfRule type="notContainsBlanks" dxfId="522" priority="76">
      <formula>LEN(TRIM(L8))&gt;0</formula>
    </cfRule>
    <cfRule type="expression" dxfId="521" priority="77">
      <formula>AND(ISBLANK(L8),AJ8=1)</formula>
    </cfRule>
    <cfRule type="expression" dxfId="520" priority="84">
      <formula>AJ8=0</formula>
    </cfRule>
  </conditionalFormatting>
  <conditionalFormatting sqref="M8:M35">
    <cfRule type="containsText" dxfId="519" priority="28" operator="containsText" text="NA">
      <formula>NOT(ISERROR(SEARCH("NA",M8)))</formula>
    </cfRule>
    <cfRule type="notContainsBlanks" dxfId="518" priority="74">
      <formula>LEN(TRIM(M8))&gt;0</formula>
    </cfRule>
    <cfRule type="expression" dxfId="517" priority="75">
      <formula>AND(ISBLANK(M8),AK8=1)</formula>
    </cfRule>
    <cfRule type="expression" dxfId="516" priority="85">
      <formula>AK8=0</formula>
    </cfRule>
  </conditionalFormatting>
  <conditionalFormatting sqref="N8:N35">
    <cfRule type="containsText" dxfId="515" priority="27" operator="containsText" text="NA">
      <formula>NOT(ISERROR(SEARCH("NA",N8)))</formula>
    </cfRule>
    <cfRule type="notContainsBlanks" dxfId="514" priority="71">
      <formula>LEN(TRIM(N8))&gt;0</formula>
    </cfRule>
    <cfRule type="expression" dxfId="513" priority="72">
      <formula>AND(ISBLANK(N8),AL8=1)</formula>
    </cfRule>
    <cfRule type="expression" dxfId="512" priority="73">
      <formula>AL8=0</formula>
    </cfRule>
  </conditionalFormatting>
  <conditionalFormatting sqref="O8:O35">
    <cfRule type="containsText" dxfId="511" priority="26" operator="containsText" text="NA">
      <formula>NOT(ISERROR(SEARCH("NA",O8)))</formula>
    </cfRule>
    <cfRule type="notContainsBlanks" dxfId="510" priority="68">
      <formula>LEN(TRIM(O8))&gt;0</formula>
    </cfRule>
    <cfRule type="expression" dxfId="509" priority="69">
      <formula>AND(ISBLANK(O8),AM8=1)</formula>
    </cfRule>
    <cfRule type="expression" dxfId="508" priority="70">
      <formula>AM8=0</formula>
    </cfRule>
  </conditionalFormatting>
  <conditionalFormatting sqref="P8:R35">
    <cfRule type="notContainsBlanks" dxfId="507" priority="65">
      <formula>LEN(TRIM(P8))&gt;0</formula>
    </cfRule>
    <cfRule type="expression" dxfId="506" priority="66">
      <formula>AND(ISBLANK(P8),AN8=1)</formula>
    </cfRule>
    <cfRule type="expression" dxfId="505" priority="67">
      <formula>AN8=0</formula>
    </cfRule>
  </conditionalFormatting>
  <conditionalFormatting sqref="S8:S35">
    <cfRule type="containsText" dxfId="504" priority="22" operator="containsText" text="NA">
      <formula>NOT(ISERROR(SEARCH("NA",S8)))</formula>
    </cfRule>
    <cfRule type="notContainsBlanks" dxfId="503" priority="62">
      <formula>LEN(TRIM(S8))&gt;0</formula>
    </cfRule>
    <cfRule type="expression" dxfId="502" priority="63">
      <formula>AND(ISBLANK(S8),AQ8=1)</formula>
    </cfRule>
    <cfRule type="expression" dxfId="501" priority="64">
      <formula>AQ8=0</formula>
    </cfRule>
  </conditionalFormatting>
  <conditionalFormatting sqref="T8:T35">
    <cfRule type="containsText" dxfId="500" priority="21" operator="containsText" text="NA">
      <formula>NOT(ISERROR(SEARCH("NA",T8)))</formula>
    </cfRule>
    <cfRule type="notContainsBlanks" dxfId="499" priority="59">
      <formula>LEN(TRIM(T8))&gt;0</formula>
    </cfRule>
    <cfRule type="expression" dxfId="498" priority="60">
      <formula>AND(ISBLANK(T8),AR8=1)</formula>
    </cfRule>
    <cfRule type="expression" dxfId="497" priority="61">
      <formula>AR8=0</formula>
    </cfRule>
  </conditionalFormatting>
  <conditionalFormatting sqref="Y8:Y35">
    <cfRule type="containsText" dxfId="496" priority="17" operator="containsText" text="NA">
      <formula>NOT(ISERROR(SEARCH("NA",Y8)))</formula>
    </cfRule>
    <cfRule type="notContainsBlanks" dxfId="495" priority="56">
      <formula>LEN(TRIM(Y8))&gt;0</formula>
    </cfRule>
    <cfRule type="expression" dxfId="494" priority="57">
      <formula>AND(ISBLANK(Y8),AV8=1)</formula>
    </cfRule>
    <cfRule type="expression" dxfId="493" priority="58">
      <formula>AV8=0</formula>
    </cfRule>
  </conditionalFormatting>
  <conditionalFormatting sqref="U8:U35">
    <cfRule type="containsText" dxfId="492" priority="20" operator="containsText" text="NA">
      <formula>NOT(ISERROR(SEARCH("NA",U8)))</formula>
    </cfRule>
    <cfRule type="notContainsBlanks" dxfId="491" priority="50">
      <formula>LEN(TRIM(U8))&gt;0</formula>
    </cfRule>
    <cfRule type="expression" dxfId="490" priority="51">
      <formula>AND(ISBLANK(U8),AS8=1)</formula>
    </cfRule>
    <cfRule type="expression" dxfId="489" priority="52">
      <formula>AS8=0</formula>
    </cfRule>
  </conditionalFormatting>
  <conditionalFormatting sqref="V8:W35">
    <cfRule type="containsText" dxfId="488" priority="19" operator="containsText" text="NA">
      <formula>NOT(ISERROR(SEARCH("NA",V8)))</formula>
    </cfRule>
    <cfRule type="notContainsBlanks" dxfId="487" priority="47">
      <formula>LEN(TRIM(V8))&gt;0</formula>
    </cfRule>
    <cfRule type="expression" dxfId="486" priority="48">
      <formula>AND(ISBLANK(V8),AT8=1)</formula>
    </cfRule>
    <cfRule type="expression" dxfId="485" priority="49">
      <formula>AT8=0</formula>
    </cfRule>
  </conditionalFormatting>
  <conditionalFormatting sqref="X8:X35">
    <cfRule type="containsText" dxfId="484" priority="18" operator="containsText" text="NA">
      <formula>NOT(ISERROR(SEARCH("NA",X8)))</formula>
    </cfRule>
    <cfRule type="notContainsBlanks" dxfId="483" priority="44">
      <formula>LEN(TRIM(X8))&gt;0</formula>
    </cfRule>
    <cfRule type="expression" dxfId="482" priority="45">
      <formula>AND(ISBLANK(X8),AU8=1)</formula>
    </cfRule>
    <cfRule type="expression" dxfId="481" priority="46">
      <formula>AU8=0</formula>
    </cfRule>
  </conditionalFormatting>
  <conditionalFormatting sqref="AA8:AA35">
    <cfRule type="containsText" dxfId="480" priority="15" operator="containsText" text="NA">
      <formula>NOT(ISERROR(SEARCH("NA",AA8)))</formula>
    </cfRule>
    <cfRule type="notContainsBlanks" dxfId="479" priority="41">
      <formula>LEN(TRIM(AA8))&gt;0</formula>
    </cfRule>
    <cfRule type="expression" dxfId="478" priority="42">
      <formula>AND(ISBLANK(AA8),AX8=1)</formula>
    </cfRule>
    <cfRule type="expression" dxfId="477" priority="43">
      <formula>AX8=0</formula>
    </cfRule>
  </conditionalFormatting>
  <conditionalFormatting sqref="G8:G35">
    <cfRule type="containsText" dxfId="476" priority="13" operator="containsText" text="NA">
      <formula>NOT(ISERROR(SEARCH("NA",G8)))</formula>
    </cfRule>
    <cfRule type="notContainsBlanks" dxfId="475" priority="38">
      <formula>LEN(TRIM(G8))&gt;0</formula>
    </cfRule>
    <cfRule type="expression" dxfId="474" priority="39">
      <formula>AND(ISBLANK(G8),AE8=1)</formula>
    </cfRule>
    <cfRule type="expression" dxfId="473" priority="40">
      <formula>AE8=0</formula>
    </cfRule>
  </conditionalFormatting>
  <conditionalFormatting sqref="F8:F35">
    <cfRule type="containsText" dxfId="472" priority="14" operator="containsText" text="NA">
      <formula>NOT(ISERROR(SEARCH("NA",F8)))</formula>
    </cfRule>
    <cfRule type="expression" dxfId="471" priority="36">
      <formula>AND(ISBLANK(F8),AD8=1)</formula>
    </cfRule>
    <cfRule type="expression" dxfId="470" priority="37">
      <formula>AD8=0</formula>
    </cfRule>
    <cfRule type="notContainsBlanks" dxfId="469" priority="86">
      <formula>LEN(TRIM(F8))&gt;0</formula>
    </cfRule>
  </conditionalFormatting>
  <conditionalFormatting sqref="J8:J35">
    <cfRule type="containsText" dxfId="468" priority="31" operator="containsText" text="NA">
      <formula>NOT(ISERROR(SEARCH("NA",J8)))</formula>
    </cfRule>
    <cfRule type="notContainsBlanks" dxfId="467" priority="33">
      <formula>LEN(TRIM(J8))&gt;0</formula>
    </cfRule>
    <cfRule type="expression" dxfId="466" priority="34">
      <formula>AND(ISBLANK(J8),AH8=1)</formula>
    </cfRule>
    <cfRule type="expression" dxfId="465" priority="35">
      <formula>AH8=0</formula>
    </cfRule>
  </conditionalFormatting>
  <conditionalFormatting sqref="W7:W35">
    <cfRule type="containsText" dxfId="464" priority="9" operator="containsText" text="NA">
      <formula>NOT(ISERROR(SEARCH("NA",W7)))</formula>
    </cfRule>
    <cfRule type="notContainsBlanks" dxfId="463" priority="10">
      <formula>LEN(TRIM(W7))&gt;0</formula>
    </cfRule>
    <cfRule type="expression" dxfId="462" priority="11">
      <formula>AND(ISBLANK(W7),#REF!=1)</formula>
    </cfRule>
    <cfRule type="expression" dxfId="461" priority="12">
      <formula>#REF!=0</formula>
    </cfRule>
  </conditionalFormatting>
  <conditionalFormatting sqref="W7">
    <cfRule type="containsText" dxfId="460" priority="5" operator="containsText" text="NA">
      <formula>NOT(ISERROR(SEARCH("NA",W7)))</formula>
    </cfRule>
    <cfRule type="notContainsBlanks" dxfId="459" priority="6">
      <formula>LEN(TRIM(W7))&gt;0</formula>
    </cfRule>
    <cfRule type="expression" dxfId="458" priority="7">
      <formula>AND(ISBLANK(W7),AU7=1)</formula>
    </cfRule>
    <cfRule type="expression" dxfId="457" priority="8">
      <formula>AU7=0</formula>
    </cfRule>
  </conditionalFormatting>
  <conditionalFormatting sqref="W8:W35">
    <cfRule type="containsText" dxfId="456" priority="1" operator="containsText" text="NA">
      <formula>NOT(ISERROR(SEARCH("NA",W8)))</formula>
    </cfRule>
    <cfRule type="notContainsBlanks" dxfId="455" priority="2">
      <formula>LEN(TRIM(W8))&gt;0</formula>
    </cfRule>
    <cfRule type="expression" dxfId="454" priority="3">
      <formula>AND(ISBLANK(W8),AU8=1)</formula>
    </cfRule>
    <cfRule type="expression" dxfId="453" priority="4">
      <formula>AU8=0</formula>
    </cfRule>
  </conditionalFormatting>
  <dataValidations count="5">
    <dataValidation type="custom" allowBlank="1" showInputMessage="1" showErrorMessage="1" error="Vous n'avez rien à produire.&#10;Cliquez sur &quot;Annuler&quot;" sqref="W7:W35 K7:V36 J7:J35 I7:I36 F7:G36">
      <formula1>AD7=1</formula1>
    </dataValidation>
    <dataValidation type="custom" allowBlank="1" showInputMessage="1" showErrorMessage="1" error="Vous n'avez rien à produire.&#10;Cliquez sur &quot;Annuler&quot;" sqref="X7:Y36 AA7:AA36">
      <formula1>AU7=1</formula1>
    </dataValidation>
    <dataValidation allowBlank="1" showInputMessage="1" showErrorMessage="1" prompt="ATTENTION ! &#10;Ne jamais supprimer le contenu de cette cellule" sqref="AG1:AH1"/>
    <dataValidation type="list" allowBlank="1" showInputMessage="1" showErrorMessage="1" sqref="AB7:AB36 AF7:AF35 Z7:Z36">
      <formula1>oui_non</formula1>
    </dataValidation>
    <dataValidation type="custom" allowBlank="1" showInputMessage="1" showErrorMessage="1" error="Vous n'avez rien à produire.&#10;Cliquez sur &quot;Annuler&quot;" sqref="W36">
      <formula1>#REF!=1</formula1>
    </dataValidation>
  </dataValidations>
  <printOptions horizontalCentered="1"/>
  <pageMargins left="0.15748031496062992" right="0.15748031496062992" top="0.86614173228346458" bottom="0.43307086614173229" header="0.15748031496062992" footer="0.15748031496062992"/>
  <pageSetup paperSize="8" fitToHeight="0" orientation="landscape" r:id="rId1"/>
  <headerFooter>
    <oddHeader>&amp;C&amp;"-,Gras"&amp;9&amp;K000000&amp;F
- &amp;A -</oddHeader>
    <oddFooter>&amp;C&amp;"+,Normal"&amp;9- &amp;P / &amp;N -&amp;R&amp;9&amp;D
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5"/>
    <pageSetUpPr fitToPage="1"/>
  </sheetPr>
  <dimension ref="A1:AX36"/>
  <sheetViews>
    <sheetView showGridLines="0" topLeftCell="A4" zoomScale="90" zoomScaleNormal="90" workbookViewId="0">
      <selection activeCell="AX5" sqref="AD1:AX1048576"/>
    </sheetView>
  </sheetViews>
  <sheetFormatPr baseColWidth="10" defaultColWidth="15" defaultRowHeight="15"/>
  <cols>
    <col min="1" max="1" width="26.42578125" customWidth="1"/>
    <col min="2" max="3" width="8.7109375" style="6" customWidth="1"/>
    <col min="4" max="4" width="8.7109375" style="22" customWidth="1"/>
    <col min="5" max="5" width="1.7109375" customWidth="1"/>
    <col min="6" max="7" width="6.7109375" customWidth="1"/>
    <col min="8" max="8" width="1.7109375" customWidth="1"/>
    <col min="9" max="12" width="6.7109375" customWidth="1"/>
    <col min="13" max="14" width="10.5703125" customWidth="1"/>
    <col min="15" max="18" width="6.7109375" customWidth="1"/>
    <col min="19" max="20" width="5.7109375" customWidth="1"/>
    <col min="21" max="24" width="6.7109375" customWidth="1"/>
    <col min="25" max="25" width="16" customWidth="1"/>
    <col min="26" max="26" width="1.7109375" customWidth="1"/>
    <col min="27" max="27" width="6.7109375" customWidth="1"/>
    <col min="28" max="28" width="1.7109375" customWidth="1"/>
    <col min="29" max="29" width="1.7109375" style="28" customWidth="1"/>
    <col min="30" max="31" width="6.7109375" hidden="1" customWidth="1"/>
    <col min="32" max="32" width="1.7109375" hidden="1" customWidth="1"/>
    <col min="33" max="36" width="6.7109375" hidden="1" customWidth="1"/>
    <col min="37" max="37" width="8.42578125" hidden="1" customWidth="1"/>
    <col min="38" max="38" width="7.42578125" hidden="1" customWidth="1"/>
    <col min="39" max="47" width="6.7109375" hidden="1" customWidth="1"/>
    <col min="48" max="48" width="6.5703125" hidden="1" customWidth="1"/>
    <col min="49" max="49" width="1.7109375" hidden="1" customWidth="1"/>
    <col min="50" max="50" width="6.7109375" hidden="1" customWidth="1"/>
  </cols>
  <sheetData>
    <row r="1" spans="1:50">
      <c r="A1" s="138" t="s">
        <v>81</v>
      </c>
      <c r="B1" s="191" t="str">
        <f>+Paramètres!B7</f>
        <v>Cabinet CROCRCC</v>
      </c>
      <c r="C1" s="191"/>
      <c r="D1" s="191"/>
      <c r="AD1" s="35" t="s">
        <v>26</v>
      </c>
      <c r="AE1" s="36" t="s">
        <v>42</v>
      </c>
      <c r="AG1" s="37">
        <v>10</v>
      </c>
      <c r="AH1" s="37"/>
    </row>
    <row r="2" spans="1:50" ht="26.25">
      <c r="A2" s="190" t="str">
        <f>"Échéances clients du mois de octobre "&amp;Paramètres!B9</f>
        <v>Échéances clients du mois de octobre 2015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90"/>
    </row>
    <row r="3" spans="1:50" ht="15.75" thickBot="1"/>
    <row r="4" spans="1:50" s="34" customFormat="1" ht="70.5" customHeight="1">
      <c r="A4" s="192" t="s">
        <v>24</v>
      </c>
      <c r="B4" s="193"/>
      <c r="C4" s="193"/>
      <c r="D4" s="194"/>
      <c r="E4" s="32"/>
      <c r="F4" s="192" t="s">
        <v>46</v>
      </c>
      <c r="G4" s="194"/>
      <c r="H4" s="32"/>
      <c r="I4" s="192" t="s">
        <v>47</v>
      </c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32"/>
      <c r="AA4" s="87" t="s">
        <v>2</v>
      </c>
      <c r="AB4" s="32"/>
      <c r="AC4" s="33"/>
      <c r="AD4" s="195" t="s">
        <v>32</v>
      </c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7"/>
    </row>
    <row r="5" spans="1:50" ht="38.25" customHeight="1">
      <c r="A5" s="93" t="s">
        <v>3</v>
      </c>
      <c r="B5" s="94" t="s">
        <v>7</v>
      </c>
      <c r="C5" s="94" t="s">
        <v>5</v>
      </c>
      <c r="D5" s="95" t="s">
        <v>8</v>
      </c>
      <c r="E5" s="20"/>
      <c r="F5" s="93" t="s">
        <v>25</v>
      </c>
      <c r="G5" s="96" t="s">
        <v>29</v>
      </c>
      <c r="H5" s="20"/>
      <c r="I5" s="93" t="str">
        <f>JANVIER!I5</f>
        <v>TVA</v>
      </c>
      <c r="J5" s="93" t="str">
        <f>JANVIER!J5</f>
        <v>IR</v>
      </c>
      <c r="K5" s="93" t="str">
        <f>JANVIER!K5</f>
        <v>TVA / FRS ETRANGERS</v>
      </c>
      <c r="L5" s="93" t="str">
        <f>JANVIER!L5</f>
        <v>Contribution sociale de solidarité sur les revenus</v>
      </c>
      <c r="M5" s="93" t="str">
        <f>JANVIER!M5</f>
        <v>Acomptes IS</v>
      </c>
      <c r="N5" s="93" t="str">
        <f>JANVIER!N5</f>
        <v>IS</v>
      </c>
      <c r="O5" s="93" t="str">
        <f>JANVIER!O5</f>
        <v>Liasse Fiscale</v>
      </c>
      <c r="P5" s="93" t="str">
        <f>JANVIER!P5</f>
        <v>TAXE PROF</v>
      </c>
      <c r="Q5" s="93" t="str">
        <f>JANVIER!Q5</f>
        <v>Taxes locales (TE + TSC)</v>
      </c>
      <c r="R5" s="93" t="str">
        <f>JANVIER!R5</f>
        <v>Déclaration annuelle Base T.Prof</v>
      </c>
      <c r="S5" s="93" t="str">
        <f>JANVIER!S5</f>
        <v>Etat 9421</v>
      </c>
      <c r="T5" s="93" t="str">
        <f>JANVIER!T5</f>
        <v>Déclaration annuelle 
RAS sur fournisseurs étrangers</v>
      </c>
      <c r="U5" s="93" t="str">
        <f>JANVIER!U5</f>
        <v>Déclaration Honoraires</v>
      </c>
      <c r="V5" s="93" t="str">
        <f>JANVIER!V5</f>
        <v>Timbres fiscaux</v>
      </c>
      <c r="W5" s="93" t="s">
        <v>118</v>
      </c>
      <c r="X5" s="93" t="str">
        <f>JANVIER!X5</f>
        <v>Déclaration annuelle 
de protata des deductions - TVA</v>
      </c>
      <c r="Y5" s="93" t="str">
        <f>JANVIER!Y5</f>
        <v>Vignette</v>
      </c>
      <c r="Z5" s="20"/>
      <c r="AA5" s="93" t="str">
        <f>JANVIER!AA5</f>
        <v>Office du change</v>
      </c>
      <c r="AB5" s="84"/>
      <c r="AD5" s="85" t="s">
        <v>25</v>
      </c>
      <c r="AE5" s="86" t="s">
        <v>29</v>
      </c>
      <c r="AF5" s="88"/>
      <c r="AG5" s="93" t="str">
        <f t="shared" ref="AG5:AT5" si="0">I5</f>
        <v>TVA</v>
      </c>
      <c r="AH5" s="93" t="str">
        <f t="shared" si="0"/>
        <v>IR</v>
      </c>
      <c r="AI5" s="93" t="str">
        <f t="shared" si="0"/>
        <v>TVA / FRS ETRANGERS</v>
      </c>
      <c r="AJ5" s="93" t="str">
        <f t="shared" si="0"/>
        <v>Contribution sociale de solidarité sur les revenus</v>
      </c>
      <c r="AK5" s="93" t="str">
        <f t="shared" si="0"/>
        <v>Acomptes IS</v>
      </c>
      <c r="AL5" s="93" t="str">
        <f t="shared" si="0"/>
        <v>IS</v>
      </c>
      <c r="AM5" s="93" t="str">
        <f t="shared" si="0"/>
        <v>Liasse Fiscale</v>
      </c>
      <c r="AN5" s="93" t="str">
        <f t="shared" si="0"/>
        <v>TAXE PROF</v>
      </c>
      <c r="AO5" s="93" t="str">
        <f t="shared" si="0"/>
        <v>Taxes locales (TE + TSC)</v>
      </c>
      <c r="AP5" s="93" t="str">
        <f t="shared" si="0"/>
        <v>Déclaration annuelle Base T.Prof</v>
      </c>
      <c r="AQ5" s="93" t="str">
        <f t="shared" si="0"/>
        <v>Etat 9421</v>
      </c>
      <c r="AR5" s="93" t="str">
        <f t="shared" si="0"/>
        <v>Déclaration annuelle 
RAS sur fournisseurs étrangers</v>
      </c>
      <c r="AS5" s="93" t="str">
        <f t="shared" si="0"/>
        <v>Déclaration Honoraires</v>
      </c>
      <c r="AT5" s="93" t="str">
        <f t="shared" si="0"/>
        <v>Timbres fiscaux</v>
      </c>
      <c r="AU5" s="93" t="str">
        <f>X5</f>
        <v>Déclaration annuelle 
de protata des deductions - TVA</v>
      </c>
      <c r="AV5" s="93" t="str">
        <f>Y5</f>
        <v>Vignette</v>
      </c>
      <c r="AW5" s="20"/>
      <c r="AX5" s="93" t="str">
        <f t="shared" ref="AX5" si="1">AA5</f>
        <v>Office du change</v>
      </c>
    </row>
    <row r="6" spans="1:50" s="91" customFormat="1">
      <c r="A6" s="103"/>
      <c r="B6" s="104"/>
      <c r="C6" s="104"/>
      <c r="D6" s="105"/>
      <c r="E6" s="20"/>
      <c r="F6" s="103"/>
      <c r="G6" s="106"/>
      <c r="H6" s="20"/>
      <c r="I6" s="103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20"/>
      <c r="AA6" s="107"/>
      <c r="AB6" s="84"/>
      <c r="AD6" s="108"/>
      <c r="AE6" s="109"/>
      <c r="AF6" s="88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92"/>
      <c r="AX6" s="110"/>
    </row>
    <row r="7" spans="1:50" s="123" customFormat="1">
      <c r="A7" s="113" t="str">
        <f>IF(ISBLANK('Informations clients'!A7),"",'Informations clients'!A7)</f>
        <v>CLT/7</v>
      </c>
      <c r="B7" s="124" t="str">
        <f>IF(ISBLANK('Informations clients'!C7),"",'Informations clients'!C7)</f>
        <v/>
      </c>
      <c r="C7" s="124" t="str">
        <f>IF(ISBLANK('Informations clients'!E7),"",'Informations clients'!E7)</f>
        <v>Consultant 3</v>
      </c>
      <c r="D7" s="126">
        <f>IF(ISBLANK('Informations clients'!G7),"",'Informations clients'!G7)</f>
        <v>42277</v>
      </c>
      <c r="E7" s="114"/>
      <c r="F7" s="127"/>
      <c r="G7" s="128"/>
      <c r="H7" s="114"/>
      <c r="I7" s="127"/>
      <c r="J7" s="129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14"/>
      <c r="AA7" s="131"/>
      <c r="AB7" s="115"/>
      <c r="AC7" s="116"/>
      <c r="AD7" s="117">
        <f>+IF(ISBLANK('Informations clients'!I7),0,
IF($AG$1=MONTH('Informations clients'!K7),1,0))</f>
        <v>0</v>
      </c>
      <c r="AE7" s="118">
        <f>+IF(ISBLANK('Informations clients'!J7),0,
IF(MONTH('Informations clients'!K7)=$AG$1,1,0))</f>
        <v>0</v>
      </c>
      <c r="AF7" s="119"/>
      <c r="AG7">
        <f>+IF(ISBLANK('Informations clients'!$N7),0,IF('Informations clients'!$N7="Réel mensuel",1,IF('Informations clients'!$N7="Réel trimestriel",IF(AND($AG$1=3,$AG$1=6,$AG$1=9,$AG$1=12),1,0),0)))</f>
        <v>1</v>
      </c>
      <c r="AH7" s="120">
        <f>+IF(ISBLANK('Informations clients'!O7),0,
IF(VLOOKUP('Informations clients'!O7,Technique!$A$79:$B$81,2,FALSE)=1,0,
IF(VLOOKUP('Informations clients'!O7,Technique!$A$79:$B$81,2,FALSE)=2,1,
IF($AG$1=1,1,0))))</f>
        <v>0</v>
      </c>
      <c r="AI7" s="120">
        <f>+IF(ISBLANK('Informations clients'!P7),0,
IF(MONTH('Informations clients'!T7)=$AG$1,1,0))</f>
        <v>0</v>
      </c>
      <c r="AJ7" s="120">
        <f>+IF(ISBLANK('Informations clients'!Q7),0,IF($AG$1=EDATE('Informations clients'!G7,3),1,0))</f>
        <v>0</v>
      </c>
      <c r="AK7" s="120">
        <f>+IF(ISBLANK('Informations clients'!R7),0,
IF($AG$1=5,1,0))</f>
        <v>0</v>
      </c>
      <c r="AL7" s="120">
        <f>+IF(ISBLANK('Informations clients'!G7),0,IF($AG$1=3,1,0))</f>
        <v>0</v>
      </c>
      <c r="AM7" s="120">
        <f>+IF(ISBLANK('Informations clients'!G7),0,IF($AG$1=3,1,0))</f>
        <v>0</v>
      </c>
      <c r="AN7" s="120">
        <f>IF(ISBLANK('Informations clients'!U7),0,
IF($AG$1=12,1,0))</f>
        <v>0</v>
      </c>
      <c r="AO7" s="120">
        <f>IF(ISBLANK('Informations clients'!#REF!),0,
IF($AG$1=6,1,0))</f>
        <v>0</v>
      </c>
      <c r="AP7" s="120">
        <f>IF(ISBLANK('Informations clients'!#REF!),0,
IF($AG$1=12,1,0))</f>
        <v>0</v>
      </c>
      <c r="AQ7" s="120">
        <f>+IF(ISBLANK('Informations clients'!X7),0,IF($AG$1=2,1,0))</f>
        <v>0</v>
      </c>
      <c r="AR7" s="120">
        <f>IF(ISBLANK('Informations clients'!L7),0,
IF($AG$1=2,1,0))</f>
        <v>0</v>
      </c>
      <c r="AS7" s="120">
        <f>IF(ISBLANK('Informations clients'!AF7),0,
IF(ISBLANK('Informations clients'!U7),0,IF(VLOOKUP('Informations clients'!AF7,Technique!$H$45:$I$48,2,FALSE)=1,0,INDEX(Technique!$B$45:$F$58,MATCH($AG$1,Technique!$B$45:$B$58,0),MATCH('Informations clients'!AF7,Technique!$B$45:$F$45,0)))))</f>
        <v>0</v>
      </c>
      <c r="AT7" s="120">
        <f>+IF(ISBLANK('Informations clients'!AF7),0,
IF(ISBLANK('Informations clients'!V7),0,IF(VLOOKUP('Informations clients'!AF7,Technique!$H$45:$I$48,2,FALSE)=1,0,INDEX(Technique!$B$62:$F$75,MATCH($AG$1,Technique!$B$62:$B$75,0),MATCH('Informations clients'!AF7,Technique!$B$62:$F$62,0)))))</f>
        <v>0</v>
      </c>
      <c r="AU7" s="120">
        <f>+IF(ISBLANK('Informations clients'!AF7),0,
IF(ISBLANK('Informations clients'!W7),0,IF(AND($AG$1=5,VLOOKUP('Informations clients'!AF7,Technique!$H$45:$I$48,2,FALSE)=4),1,0)))</f>
        <v>0</v>
      </c>
      <c r="AV7" s="120">
        <f>+IF(ISBLANK('Informations clients'!X7),0,IF($AG$1=5,1,0))</f>
        <v>0</v>
      </c>
      <c r="AW7" s="121"/>
      <c r="AX7" s="122">
        <f>+IF(ISBLANK('Informations clients'!AG7),0,
IF($AG$1=5,1,0))</f>
        <v>0</v>
      </c>
    </row>
    <row r="8" spans="1:50" s="123" customFormat="1" ht="11.25">
      <c r="A8" s="113" t="str">
        <f>IF(ISBLANK('Informations clients'!A8),"",'Informations clients'!A8)</f>
        <v>CLT/8</v>
      </c>
      <c r="B8" s="124" t="str">
        <f>IF(ISBLANK('Informations clients'!C8),"",'Informations clients'!C8)</f>
        <v/>
      </c>
      <c r="C8" s="124" t="str">
        <f>IF(ISBLANK('Informations clients'!E8),"",'Informations clients'!E8)</f>
        <v>Consultant 2</v>
      </c>
      <c r="D8" s="126">
        <f>IF(ISBLANK('Informations clients'!G8),"",'Informations clients'!G8)</f>
        <v>42369</v>
      </c>
      <c r="E8" s="114"/>
      <c r="F8" s="127"/>
      <c r="G8" s="128"/>
      <c r="H8" s="114"/>
      <c r="I8" s="127"/>
      <c r="J8" s="129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14"/>
      <c r="AA8" s="131"/>
      <c r="AB8" s="115"/>
      <c r="AC8" s="116"/>
      <c r="AD8" s="117">
        <f>+IF(ISBLANK('Informations clients'!I8),0,
IF($AG$1=MONTH('Informations clients'!K8),1,0))</f>
        <v>0</v>
      </c>
      <c r="AE8" s="118">
        <f>+IF(ISBLANK('Informations clients'!J8),0,
IF(MONTH('Informations clients'!K8)=$AG$1,1,0))</f>
        <v>0</v>
      </c>
      <c r="AF8" s="119"/>
      <c r="AG8" s="117">
        <f>+IF(ISBLANK('Informations clients'!N8),0,
INDEX(Technique!$B$11:$F$23,MATCH($AG$1,Technique!$B$11:$B$23,0),MATCH(VLOOKUP('Informations clients'!N8,Technique!$A$4:$B$6,2,FALSE),Technique!$B$11:$F$11,0)))</f>
        <v>1</v>
      </c>
      <c r="AH8" s="120">
        <f>+IF(ISBLANK('Informations clients'!O8),0,
IF(VLOOKUP('Informations clients'!O8,Technique!$A$79:$B$81,2,FALSE)=1,0,
IF(VLOOKUP('Informations clients'!O8,Technique!$A$79:$B$81,2,FALSE)=2,1,
IF($AG$1=1,1,0))))</f>
        <v>1</v>
      </c>
      <c r="AI8" s="120">
        <f>+IF(ISBLANK('Informations clients'!P8),0,
IF(MONTH('Informations clients'!T8)=$AG$1,1,0))</f>
        <v>0</v>
      </c>
      <c r="AJ8" s="120">
        <f>+IF(ISBLANK('Informations clients'!Q8),0,IF($AG$1=EDATE('Informations clients'!G8,3),1,0))</f>
        <v>0</v>
      </c>
      <c r="AK8" s="120">
        <f>+IF(ISBLANK('Informations clients'!R8),0,
IF($AG$1=5,1,0))</f>
        <v>0</v>
      </c>
      <c r="AL8" s="120">
        <f>+IF(ISBLANK('Informations clients'!G8),0,IF($AG$1=3,1,0))</f>
        <v>0</v>
      </c>
      <c r="AM8" s="120">
        <f>+IF(ISBLANK('Informations clients'!G8),0,IF($AG$1=3,1,0))</f>
        <v>0</v>
      </c>
      <c r="AN8" s="120">
        <f>IF(ISBLANK('Informations clients'!U8),0,
IF($AG$1=12,1,0))</f>
        <v>0</v>
      </c>
      <c r="AO8" s="120">
        <f>IF(ISBLANK('Informations clients'!#REF!),0,
IF($AG$1=6,1,0))</f>
        <v>0</v>
      </c>
      <c r="AP8" s="120">
        <f>IF(ISBLANK('Informations clients'!#REF!),0,
IF($AG$1=12,1,0))</f>
        <v>0</v>
      </c>
      <c r="AQ8" s="120">
        <f>+IF(ISBLANK('Informations clients'!X8),0,IF($AG$1=2,1,0))</f>
        <v>0</v>
      </c>
      <c r="AR8" s="120">
        <f>IF(ISBLANK('Informations clients'!L8),0,
IF($AG$1=2,1,0))</f>
        <v>0</v>
      </c>
      <c r="AS8" s="120">
        <f>IF(ISBLANK('Informations clients'!AF8),0,
IF(ISBLANK('Informations clients'!U8),0,IF(VLOOKUP('Informations clients'!AF8,Technique!$H$45:$I$48,2,FALSE)=1,0,INDEX(Technique!$B$45:$F$58,MATCH($AG$1,Technique!$B$45:$B$58,0),MATCH('Informations clients'!AF8,Technique!$B$45:$F$45,0)))))</f>
        <v>0</v>
      </c>
      <c r="AT8" s="120">
        <f>+IF(ISBLANK('Informations clients'!AF8),0,
IF(ISBLANK('Informations clients'!V8),0,IF(VLOOKUP('Informations clients'!AF8,Technique!$H$45:$I$48,2,FALSE)=1,0,INDEX(Technique!$B$62:$F$75,MATCH($AG$1,Technique!$B$62:$B$75,0),MATCH('Informations clients'!AF8,Technique!$B$62:$F$62,0)))))</f>
        <v>0</v>
      </c>
      <c r="AU8" s="120">
        <f>+IF(ISBLANK('Informations clients'!AF8),0,
IF(AND($AG$1=5,VLOOKUP('Informations clients'!AF8,Technique!$H$45:$I$48,2,FALSE)=4),1,0))</f>
        <v>0</v>
      </c>
      <c r="AV8" s="120">
        <f>+IF(ISBLANK('Informations clients'!X8),0,IF($AG$1=5,1,0))</f>
        <v>0</v>
      </c>
      <c r="AW8" s="121"/>
      <c r="AX8" s="122">
        <f>+IF(ISBLANK('Informations clients'!AG8),0,
IF($AG$1=5,1,0))</f>
        <v>0</v>
      </c>
    </row>
    <row r="9" spans="1:50" s="123" customFormat="1" ht="11.25">
      <c r="A9" s="113" t="str">
        <f>IF(ISBLANK('Informations clients'!A9),"",'Informations clients'!A9)</f>
        <v/>
      </c>
      <c r="B9" s="124" t="str">
        <f>IF(ISBLANK('Informations clients'!C9),"",'Informations clients'!C9)</f>
        <v/>
      </c>
      <c r="C9" s="124" t="str">
        <f>IF(ISBLANK('Informations clients'!E9),"",'Informations clients'!E9)</f>
        <v/>
      </c>
      <c r="D9" s="126">
        <f>IF(ISBLANK('Informations clients'!G9),"",'Informations clients'!G9)</f>
        <v>42185</v>
      </c>
      <c r="E9" s="114"/>
      <c r="F9" s="127"/>
      <c r="G9" s="128"/>
      <c r="H9" s="114"/>
      <c r="I9" s="127"/>
      <c r="J9" s="129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14"/>
      <c r="AA9" s="131"/>
      <c r="AB9" s="115"/>
      <c r="AC9" s="116"/>
      <c r="AD9" s="117">
        <f>+IF(ISBLANK('Informations clients'!I9),0,
IF($AG$1=MONTH('Informations clients'!K9),1,0))</f>
        <v>0</v>
      </c>
      <c r="AE9" s="118">
        <f>+IF(ISBLANK('Informations clients'!J9),0,
IF(MONTH('Informations clients'!K9)=$AG$1,1,0))</f>
        <v>0</v>
      </c>
      <c r="AF9" s="119"/>
      <c r="AG9" s="117">
        <f>+IF(ISBLANK('Informations clients'!N9),0,
INDEX(Technique!$B$11:$F$23,MATCH($AG$1,Technique!$B$11:$B$23,0),MATCH(VLOOKUP('Informations clients'!N9,Technique!$A$4:$B$6,2,FALSE),Technique!$B$11:$F$11,0)))</f>
        <v>0</v>
      </c>
      <c r="AH9" s="120">
        <f>+IF(ISBLANK('Informations clients'!O9),0,
IF(VLOOKUP('Informations clients'!O9,Technique!$A$79:$B$81,2,FALSE)=1,0,
IF(VLOOKUP('Informations clients'!O9,Technique!$A$79:$B$81,2,FALSE)=2,1,
IF($AG$1=1,1,0))))</f>
        <v>0</v>
      </c>
      <c r="AI9" s="120">
        <f>+IF(ISBLANK('Informations clients'!P9),0,
IF(MONTH('Informations clients'!T9)=$AG$1,1,0))</f>
        <v>0</v>
      </c>
      <c r="AJ9" s="120">
        <f>+IF(ISBLANK('Informations clients'!Q9),0,IF($AG$1=EDATE('Informations clients'!G9,3),1,0))</f>
        <v>0</v>
      </c>
      <c r="AK9" s="120">
        <f>+IF(ISBLANK('Informations clients'!R9),0,
IF($AG$1=5,1,0))</f>
        <v>0</v>
      </c>
      <c r="AL9" s="120">
        <f>+IF(ISBLANK('Informations clients'!G9),0,IF($AG$1=3,1,0))</f>
        <v>0</v>
      </c>
      <c r="AM9" s="120">
        <f>+IF(ISBLANK('Informations clients'!G9),0,IF($AG$1=3,1,0))</f>
        <v>0</v>
      </c>
      <c r="AN9" s="120">
        <f>IF(ISBLANK('Informations clients'!U9),0,
IF($AG$1=12,1,0))</f>
        <v>0</v>
      </c>
      <c r="AO9" s="120">
        <f>IF(ISBLANK('Informations clients'!#REF!),0,
IF($AG$1=6,1,0))</f>
        <v>0</v>
      </c>
      <c r="AP9" s="120">
        <f>IF(ISBLANK('Informations clients'!#REF!),0,
IF($AG$1=12,1,0))</f>
        <v>0</v>
      </c>
      <c r="AQ9" s="120">
        <f>+IF(ISBLANK('Informations clients'!X9),0,IF($AG$1=2,1,0))</f>
        <v>0</v>
      </c>
      <c r="AR9" s="120">
        <f>IF(ISBLANK('Informations clients'!L9),0,
IF($AG$1=2,1,0))</f>
        <v>0</v>
      </c>
      <c r="AS9" s="120">
        <f>IF(ISBLANK('Informations clients'!AF9),0,
IF(ISBLANK('Informations clients'!U9),0,IF(VLOOKUP('Informations clients'!AF9,Technique!$H$45:$I$48,2,FALSE)=1,0,INDEX(Technique!$B$45:$F$58,MATCH($AG$1,Technique!$B$45:$B$58,0),MATCH('Informations clients'!AF9,Technique!$B$45:$F$45,0)))))</f>
        <v>0</v>
      </c>
      <c r="AT9" s="120">
        <f>+IF(ISBLANK('Informations clients'!AF9),0,
IF(ISBLANK('Informations clients'!V9),0,IF(VLOOKUP('Informations clients'!AF9,Technique!$H$45:$I$48,2,FALSE)=1,0,INDEX(Technique!$B$62:$F$75,MATCH($AG$1,Technique!$B$62:$B$75,0),MATCH('Informations clients'!AF9,Technique!$B$62:$F$62,0)))))</f>
        <v>0</v>
      </c>
      <c r="AU9" s="120">
        <f>+IF(ISBLANK('Informations clients'!AF9),0,
IF(AND($AG$1=5,VLOOKUP('Informations clients'!AF9,Technique!$H$45:$I$48,2,FALSE)=4),1,0))</f>
        <v>0</v>
      </c>
      <c r="AV9" s="120">
        <f>+IF(ISBLANK('Informations clients'!X9),0,IF($AG$1=5,1,0))</f>
        <v>0</v>
      </c>
      <c r="AW9" s="121"/>
      <c r="AX9" s="122">
        <f>+IF(ISBLANK('Informations clients'!AG9),0,
IF($AG$1=5,1,0))</f>
        <v>0</v>
      </c>
    </row>
    <row r="10" spans="1:50" s="123" customFormat="1" ht="11.25">
      <c r="A10" s="113" t="str">
        <f>IF(ISBLANK('Informations clients'!A10),"",'Informations clients'!A10)</f>
        <v/>
      </c>
      <c r="B10" s="124" t="str">
        <f>IF(ISBLANK('Informations clients'!C10),"",'Informations clients'!C10)</f>
        <v/>
      </c>
      <c r="C10" s="124" t="str">
        <f>IF(ISBLANK('Informations clients'!E10),"",'Informations clients'!E10)</f>
        <v/>
      </c>
      <c r="D10" s="126">
        <f>IF(ISBLANK('Informations clients'!G10),"",'Informations clients'!G10)</f>
        <v>42369</v>
      </c>
      <c r="E10" s="114"/>
      <c r="F10" s="127"/>
      <c r="G10" s="128"/>
      <c r="H10" s="114"/>
      <c r="I10" s="127"/>
      <c r="J10" s="129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14"/>
      <c r="AA10" s="131"/>
      <c r="AB10" s="115"/>
      <c r="AC10" s="116"/>
      <c r="AD10" s="117">
        <f>+IF(ISBLANK('Informations clients'!I10),0,
IF($AG$1=MONTH('Informations clients'!K10),1,0))</f>
        <v>0</v>
      </c>
      <c r="AE10" s="118">
        <f>+IF(ISBLANK('Informations clients'!J10),0,
IF(MONTH('Informations clients'!K10)=$AG$1,1,0))</f>
        <v>0</v>
      </c>
      <c r="AF10" s="119"/>
      <c r="AG10" s="117">
        <f>+IF(ISBLANK('Informations clients'!N10),0,
INDEX(Technique!$B$11:$F$23,MATCH($AG$1,Technique!$B$11:$B$23,0),MATCH(VLOOKUP('Informations clients'!N10,Technique!$A$4:$B$6,2,FALSE),Technique!$B$11:$F$11,0)))</f>
        <v>1</v>
      </c>
      <c r="AH10" s="120">
        <f>+IF(ISBLANK('Informations clients'!O10),0,
IF(VLOOKUP('Informations clients'!O10,Technique!$A$79:$B$81,2,FALSE)=1,0,
IF(VLOOKUP('Informations clients'!O10,Technique!$A$79:$B$81,2,FALSE)=2,1,
IF($AG$1=1,1,0))))</f>
        <v>0</v>
      </c>
      <c r="AI10" s="120">
        <f>+IF(ISBLANK('Informations clients'!P10),0,
IF(MONTH('Informations clients'!T10)=$AG$1,1,0))</f>
        <v>0</v>
      </c>
      <c r="AJ10" s="120">
        <f>+IF(ISBLANK('Informations clients'!Q10),0,IF($AG$1=EDATE('Informations clients'!G10,3),1,0))</f>
        <v>0</v>
      </c>
      <c r="AK10" s="120">
        <f>+IF(ISBLANK('Informations clients'!R10),0,
IF($AG$1=5,1,0))</f>
        <v>0</v>
      </c>
      <c r="AL10" s="120">
        <f>+IF(ISBLANK('Informations clients'!G10),0,IF($AG$1=3,1,0))</f>
        <v>0</v>
      </c>
      <c r="AM10" s="120">
        <f>+IF(ISBLANK('Informations clients'!G10),0,IF($AG$1=3,1,0))</f>
        <v>0</v>
      </c>
      <c r="AN10" s="120">
        <f>IF(ISBLANK('Informations clients'!U10),0,
IF($AG$1=12,1,0))</f>
        <v>0</v>
      </c>
      <c r="AO10" s="120">
        <f>IF(ISBLANK('Informations clients'!#REF!),0,
IF($AG$1=6,1,0))</f>
        <v>0</v>
      </c>
      <c r="AP10" s="120">
        <f>IF(ISBLANK('Informations clients'!#REF!),0,
IF($AG$1=12,1,0))</f>
        <v>0</v>
      </c>
      <c r="AQ10" s="120">
        <f>+IF(ISBLANK('Informations clients'!X10),0,IF($AG$1=2,1,0))</f>
        <v>0</v>
      </c>
      <c r="AR10" s="120">
        <f>IF(ISBLANK('Informations clients'!L10),0,
IF($AG$1=2,1,0))</f>
        <v>0</v>
      </c>
      <c r="AS10" s="120">
        <f>IF(ISBLANK('Informations clients'!AF10),0,
IF(ISBLANK('Informations clients'!U10),0,IF(VLOOKUP('Informations clients'!AF10,Technique!$H$45:$I$48,2,FALSE)=1,0,INDEX(Technique!$B$45:$F$58,MATCH($AG$1,Technique!$B$45:$B$58,0),MATCH('Informations clients'!AF10,Technique!$B$45:$F$45,0)))))</f>
        <v>0</v>
      </c>
      <c r="AT10" s="120">
        <f>+IF(ISBLANK('Informations clients'!AF10),0,
IF(ISBLANK('Informations clients'!V10),0,IF(VLOOKUP('Informations clients'!AF10,Technique!$H$45:$I$48,2,FALSE)=1,0,INDEX(Technique!$B$62:$F$75,MATCH($AG$1,Technique!$B$62:$B$75,0),MATCH('Informations clients'!AF10,Technique!$B$62:$F$62,0)))))</f>
        <v>0</v>
      </c>
      <c r="AU10" s="120">
        <f>+IF(ISBLANK('Informations clients'!AF10),0,
IF(AND($AG$1=5,VLOOKUP('Informations clients'!AF10,Technique!$H$45:$I$48,2,FALSE)=4),1,0))</f>
        <v>0</v>
      </c>
      <c r="AV10" s="120">
        <f>+IF(ISBLANK('Informations clients'!X10),0,IF($AG$1=5,1,0))</f>
        <v>0</v>
      </c>
      <c r="AW10" s="121"/>
      <c r="AX10" s="122">
        <f>+IF(ISBLANK('Informations clients'!AG10),0,
IF($AG$1=5,1,0))</f>
        <v>0</v>
      </c>
    </row>
    <row r="11" spans="1:50" s="123" customFormat="1" ht="11.25">
      <c r="A11" s="113" t="str">
        <f>IF(ISBLANK('Informations clients'!A11),"",'Informations clients'!A11)</f>
        <v/>
      </c>
      <c r="B11" s="124" t="str">
        <f>IF(ISBLANK('Informations clients'!C11),"",'Informations clients'!C11)</f>
        <v/>
      </c>
      <c r="C11" s="124" t="str">
        <f>IF(ISBLANK('Informations clients'!E11),"",'Informations clients'!E11)</f>
        <v/>
      </c>
      <c r="D11" s="126" t="str">
        <f>IF(ISBLANK('Informations clients'!G11),"",'Informations clients'!G11)</f>
        <v/>
      </c>
      <c r="E11" s="114"/>
      <c r="F11" s="127"/>
      <c r="G11" s="128"/>
      <c r="H11" s="114"/>
      <c r="I11" s="127"/>
      <c r="J11" s="129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14"/>
      <c r="AA11" s="131"/>
      <c r="AB11" s="115"/>
      <c r="AC11" s="116"/>
      <c r="AD11" s="117">
        <f>+IF(ISBLANK('Informations clients'!I11),0,
IF($AG$1=MONTH('Informations clients'!K11),1,0))</f>
        <v>0</v>
      </c>
      <c r="AE11" s="118">
        <f>+IF(ISBLANK('Informations clients'!J11),0,
IF(MONTH('Informations clients'!K11)=$AG$1,1,0))</f>
        <v>0</v>
      </c>
      <c r="AF11" s="119"/>
      <c r="AG11" s="117">
        <f>+IF(ISBLANK('Informations clients'!N11),0,
INDEX(Technique!$B$11:$F$23,MATCH($AG$1,Technique!$B$11:$B$23,0),MATCH(VLOOKUP('Informations clients'!N11,Technique!$A$4:$B$6,2,FALSE),Technique!$B$11:$F$11,0)))</f>
        <v>0</v>
      </c>
      <c r="AH11" s="120">
        <f>+IF(ISBLANK('Informations clients'!O11),0,
IF(VLOOKUP('Informations clients'!O11,Technique!$A$79:$B$81,2,FALSE)=1,0,
IF(VLOOKUP('Informations clients'!O11,Technique!$A$79:$B$81,2,FALSE)=2,1,
IF($AG$1=1,1,0))))</f>
        <v>0</v>
      </c>
      <c r="AI11" s="120">
        <f>+IF(ISBLANK('Informations clients'!P11),0,
IF(MONTH('Informations clients'!T11)=$AG$1,1,0))</f>
        <v>0</v>
      </c>
      <c r="AJ11" s="120">
        <f>+IF(ISBLANK('Informations clients'!Q11),0,IF($AG$1=EDATE('Informations clients'!G11,3),1,0))</f>
        <v>0</v>
      </c>
      <c r="AK11" s="120">
        <f>+IF(ISBLANK('Informations clients'!R11),0,
IF($AG$1=5,1,0))</f>
        <v>0</v>
      </c>
      <c r="AL11" s="120">
        <f>+IF(ISBLANK('Informations clients'!G11),0,IF($AG$1=3,1,0))</f>
        <v>0</v>
      </c>
      <c r="AM11" s="120">
        <f>+IF(ISBLANK('Informations clients'!G11),0,IF($AG$1=3,1,0))</f>
        <v>0</v>
      </c>
      <c r="AN11" s="120">
        <f>IF(ISBLANK('Informations clients'!U11),0,
IF($AG$1=12,1,0))</f>
        <v>0</v>
      </c>
      <c r="AO11" s="120">
        <f>IF(ISBLANK('Informations clients'!#REF!),0,
IF($AG$1=6,1,0))</f>
        <v>0</v>
      </c>
      <c r="AP11" s="120">
        <f>IF(ISBLANK('Informations clients'!#REF!),0,
IF($AG$1=12,1,0))</f>
        <v>0</v>
      </c>
      <c r="AQ11" s="120">
        <f>+IF(ISBLANK('Informations clients'!X11),0,IF($AG$1=2,1,0))</f>
        <v>0</v>
      </c>
      <c r="AR11" s="120">
        <f>IF(ISBLANK('Informations clients'!L11),0,
IF($AG$1=2,1,0))</f>
        <v>0</v>
      </c>
      <c r="AS11" s="120">
        <f>IF(ISBLANK('Informations clients'!AF11),0,
IF(ISBLANK('Informations clients'!U11),0,IF(VLOOKUP('Informations clients'!AF11,Technique!$H$45:$I$48,2,FALSE)=1,0,INDEX(Technique!$B$45:$F$58,MATCH($AG$1,Technique!$B$45:$B$58,0),MATCH('Informations clients'!AF11,Technique!$B$45:$F$45,0)))))</f>
        <v>0</v>
      </c>
      <c r="AT11" s="120">
        <f>+IF(ISBLANK('Informations clients'!AF11),0,
IF(ISBLANK('Informations clients'!V11),0,IF(VLOOKUP('Informations clients'!AF11,Technique!$H$45:$I$48,2,FALSE)=1,0,INDEX(Technique!$B$62:$F$75,MATCH($AG$1,Technique!$B$62:$B$75,0),MATCH('Informations clients'!AF11,Technique!$B$62:$F$62,0)))))</f>
        <v>0</v>
      </c>
      <c r="AU11" s="120">
        <f>+IF(ISBLANK('Informations clients'!AF11),0,
IF(AND($AG$1=5,VLOOKUP('Informations clients'!AF11,Technique!$H$45:$I$48,2,FALSE)=4),1,0))</f>
        <v>0</v>
      </c>
      <c r="AV11" s="120">
        <f>+IF(ISBLANK('Informations clients'!X11),0,IF($AG$1=5,1,0))</f>
        <v>0</v>
      </c>
      <c r="AW11" s="121"/>
      <c r="AX11" s="122">
        <f>+IF(ISBLANK('Informations clients'!AG11),0,
IF($AG$1=5,1,0))</f>
        <v>0</v>
      </c>
    </row>
    <row r="12" spans="1:50" s="123" customFormat="1" ht="11.25">
      <c r="A12" s="113" t="str">
        <f>IF(ISBLANK('Informations clients'!A12),"",'Informations clients'!A12)</f>
        <v/>
      </c>
      <c r="B12" s="124" t="str">
        <f>IF(ISBLANK('Informations clients'!C12),"",'Informations clients'!C12)</f>
        <v/>
      </c>
      <c r="C12" s="124" t="str">
        <f>IF(ISBLANK('Informations clients'!E12),"",'Informations clients'!E12)</f>
        <v/>
      </c>
      <c r="D12" s="126" t="str">
        <f>IF(ISBLANK('Informations clients'!G12),"",'Informations clients'!G12)</f>
        <v/>
      </c>
      <c r="E12" s="114"/>
      <c r="F12" s="127"/>
      <c r="G12" s="128"/>
      <c r="H12" s="114"/>
      <c r="I12" s="127"/>
      <c r="J12" s="129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14"/>
      <c r="AA12" s="131"/>
      <c r="AB12" s="115"/>
      <c r="AC12" s="116"/>
      <c r="AD12" s="117">
        <f>+IF(ISBLANK('Informations clients'!I12),0,
IF($AG$1=MONTH('Informations clients'!K12),1,0))</f>
        <v>0</v>
      </c>
      <c r="AE12" s="118">
        <f>+IF(ISBLANK('Informations clients'!J12),0,
IF(MONTH('Informations clients'!K12)=$AG$1,1,0))</f>
        <v>0</v>
      </c>
      <c r="AF12" s="119"/>
      <c r="AG12" s="117">
        <f>+IF(ISBLANK('Informations clients'!N12),0,
INDEX(Technique!$B$11:$F$23,MATCH($AG$1,Technique!$B$11:$B$23,0),MATCH(VLOOKUP('Informations clients'!N12,Technique!$A$4:$B$6,2,FALSE),Technique!$B$11:$F$11,0)))</f>
        <v>0</v>
      </c>
      <c r="AH12" s="120">
        <f>+IF(ISBLANK('Informations clients'!O12),0,
IF(VLOOKUP('Informations clients'!O12,Technique!$A$79:$B$81,2,FALSE)=1,0,
IF(VLOOKUP('Informations clients'!O12,Technique!$A$79:$B$81,2,FALSE)=2,1,
IF($AG$1=1,1,0))))</f>
        <v>0</v>
      </c>
      <c r="AI12" s="120">
        <f>+IF(ISBLANK('Informations clients'!P12),0,
IF(MONTH('Informations clients'!T12)=$AG$1,1,0))</f>
        <v>0</v>
      </c>
      <c r="AJ12" s="120">
        <f>+IF(ISBLANK('Informations clients'!Q12),0,IF($AG$1=EDATE('Informations clients'!G12,3),1,0))</f>
        <v>0</v>
      </c>
      <c r="AK12" s="120">
        <f>+IF(ISBLANK('Informations clients'!R12),0,
IF($AG$1=5,1,0))</f>
        <v>0</v>
      </c>
      <c r="AL12" s="120">
        <f>+IF(ISBLANK('Informations clients'!G12),0,IF($AG$1=3,1,0))</f>
        <v>0</v>
      </c>
      <c r="AM12" s="120">
        <f>+IF(ISBLANK('Informations clients'!G12),0,IF($AG$1=3,1,0))</f>
        <v>0</v>
      </c>
      <c r="AN12" s="120">
        <f>IF(ISBLANK('Informations clients'!U12),0,
IF($AG$1=12,1,0))</f>
        <v>0</v>
      </c>
      <c r="AO12" s="120">
        <f>IF(ISBLANK('Informations clients'!#REF!),0,
IF($AG$1=6,1,0))</f>
        <v>0</v>
      </c>
      <c r="AP12" s="120">
        <f>IF(ISBLANK('Informations clients'!#REF!),0,
IF($AG$1=12,1,0))</f>
        <v>0</v>
      </c>
      <c r="AQ12" s="120">
        <f>+IF(ISBLANK('Informations clients'!X12),0,IF($AG$1=2,1,0))</f>
        <v>0</v>
      </c>
      <c r="AR12" s="120">
        <f>IF(ISBLANK('Informations clients'!L12),0,
IF($AG$1=2,1,0))</f>
        <v>0</v>
      </c>
      <c r="AS12" s="120">
        <f>IF(ISBLANK('Informations clients'!AF12),0,
IF(ISBLANK('Informations clients'!U12),0,IF(VLOOKUP('Informations clients'!AF12,Technique!$H$45:$I$48,2,FALSE)=1,0,INDEX(Technique!$B$45:$F$58,MATCH($AG$1,Technique!$B$45:$B$58,0),MATCH('Informations clients'!AF12,Technique!$B$45:$F$45,0)))))</f>
        <v>0</v>
      </c>
      <c r="AT12" s="120">
        <f>+IF(ISBLANK('Informations clients'!AF12),0,
IF(ISBLANK('Informations clients'!V12),0,IF(VLOOKUP('Informations clients'!AF12,Technique!$H$45:$I$48,2,FALSE)=1,0,INDEX(Technique!$B$62:$F$75,MATCH($AG$1,Technique!$B$62:$B$75,0),MATCH('Informations clients'!AF12,Technique!$B$62:$F$62,0)))))</f>
        <v>0</v>
      </c>
      <c r="AU12" s="120">
        <f>+IF(ISBLANK('Informations clients'!AF12),0,
IF(AND($AG$1=5,VLOOKUP('Informations clients'!AF12,Technique!$H$45:$I$48,2,FALSE)=4),1,0))</f>
        <v>0</v>
      </c>
      <c r="AV12" s="120">
        <f>+IF(ISBLANK('Informations clients'!X12),0,IF($AG$1=5,1,0))</f>
        <v>0</v>
      </c>
      <c r="AW12" s="121"/>
      <c r="AX12" s="122">
        <f>+IF(ISBLANK('Informations clients'!AG12),0,
IF($AG$1=5,1,0))</f>
        <v>0</v>
      </c>
    </row>
    <row r="13" spans="1:50" s="123" customFormat="1" ht="11.25">
      <c r="A13" s="113" t="str">
        <f>IF(ISBLANK('Informations clients'!A13),"",'Informations clients'!A13)</f>
        <v/>
      </c>
      <c r="B13" s="124" t="str">
        <f>IF(ISBLANK('Informations clients'!C13),"",'Informations clients'!C13)</f>
        <v/>
      </c>
      <c r="C13" s="124" t="str">
        <f>IF(ISBLANK('Informations clients'!E13),"",'Informations clients'!E13)</f>
        <v/>
      </c>
      <c r="D13" s="126" t="str">
        <f>IF(ISBLANK('Informations clients'!G13),"",'Informations clients'!G13)</f>
        <v/>
      </c>
      <c r="E13" s="114"/>
      <c r="F13" s="127"/>
      <c r="G13" s="128"/>
      <c r="H13" s="114"/>
      <c r="I13" s="127"/>
      <c r="J13" s="129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14"/>
      <c r="AA13" s="131"/>
      <c r="AB13" s="115"/>
      <c r="AC13" s="116"/>
      <c r="AD13" s="117">
        <f>+IF(ISBLANK('Informations clients'!I13),0,
IF($AG$1=MONTH('Informations clients'!K13),1,0))</f>
        <v>0</v>
      </c>
      <c r="AE13" s="118">
        <f>+IF(ISBLANK('Informations clients'!J13),0,
IF(MONTH('Informations clients'!K13)=$AG$1,1,0))</f>
        <v>0</v>
      </c>
      <c r="AF13" s="119"/>
      <c r="AG13" s="117">
        <f>+IF(ISBLANK('Informations clients'!N13),0,
INDEX(Technique!$B$11:$F$23,MATCH($AG$1,Technique!$B$11:$B$23,0),MATCH(VLOOKUP('Informations clients'!N13,Technique!$A$4:$B$6,2,FALSE),Technique!$B$11:$F$11,0)))</f>
        <v>0</v>
      </c>
      <c r="AH13" s="120">
        <f>+IF(ISBLANK('Informations clients'!O13),0,
IF(VLOOKUP('Informations clients'!O13,Technique!$A$79:$B$81,2,FALSE)=1,0,
IF(VLOOKUP('Informations clients'!O13,Technique!$A$79:$B$81,2,FALSE)=2,1,
IF($AG$1=1,1,0))))</f>
        <v>0</v>
      </c>
      <c r="AI13" s="120">
        <f>+IF(ISBLANK('Informations clients'!P13),0,
IF(MONTH('Informations clients'!T13)=$AG$1,1,0))</f>
        <v>0</v>
      </c>
      <c r="AJ13" s="120">
        <f>+IF(ISBLANK('Informations clients'!Q13),0,IF($AG$1=EDATE('Informations clients'!G13,3),1,0))</f>
        <v>0</v>
      </c>
      <c r="AK13" s="120">
        <f>+IF(ISBLANK('Informations clients'!R13),0,
IF($AG$1=5,1,0))</f>
        <v>0</v>
      </c>
      <c r="AL13" s="120">
        <f>+IF(ISBLANK('Informations clients'!G13),0,IF($AG$1=3,1,0))</f>
        <v>0</v>
      </c>
      <c r="AM13" s="120">
        <f>+IF(ISBLANK('Informations clients'!G13),0,IF($AG$1=3,1,0))</f>
        <v>0</v>
      </c>
      <c r="AN13" s="120">
        <f>IF(ISBLANK('Informations clients'!U13),0,
IF($AG$1=12,1,0))</f>
        <v>0</v>
      </c>
      <c r="AO13" s="120">
        <f>IF(ISBLANK('Informations clients'!#REF!),0,
IF($AG$1=6,1,0))</f>
        <v>0</v>
      </c>
      <c r="AP13" s="120">
        <f>IF(ISBLANK('Informations clients'!#REF!),0,
IF($AG$1=12,1,0))</f>
        <v>0</v>
      </c>
      <c r="AQ13" s="120">
        <f>+IF(ISBLANK('Informations clients'!X13),0,IF($AG$1=2,1,0))</f>
        <v>0</v>
      </c>
      <c r="AR13" s="120">
        <f>IF(ISBLANK('Informations clients'!L13),0,
IF($AG$1=2,1,0))</f>
        <v>0</v>
      </c>
      <c r="AS13" s="120">
        <f>IF(ISBLANK('Informations clients'!AF13),0,
IF(ISBLANK('Informations clients'!U13),0,IF(VLOOKUP('Informations clients'!AF13,Technique!$H$45:$I$48,2,FALSE)=1,0,INDEX(Technique!$B$45:$F$58,MATCH($AG$1,Technique!$B$45:$B$58,0),MATCH('Informations clients'!AF13,Technique!$B$45:$F$45,0)))))</f>
        <v>0</v>
      </c>
      <c r="AT13" s="120">
        <f>+IF(ISBLANK('Informations clients'!AF13),0,
IF(ISBLANK('Informations clients'!V13),0,IF(VLOOKUP('Informations clients'!AF13,Technique!$H$45:$I$48,2,FALSE)=1,0,INDEX(Technique!$B$62:$F$75,MATCH($AG$1,Technique!$B$62:$B$75,0),MATCH('Informations clients'!AF13,Technique!$B$62:$F$62,0)))))</f>
        <v>0</v>
      </c>
      <c r="AU13" s="120">
        <f>+IF(ISBLANK('Informations clients'!AF13),0,
IF(AND($AG$1=5,VLOOKUP('Informations clients'!AF13,Technique!$H$45:$I$48,2,FALSE)=4),1,0))</f>
        <v>0</v>
      </c>
      <c r="AV13" s="120">
        <f>+IF(ISBLANK('Informations clients'!X13),0,IF($AG$1=5,1,0))</f>
        <v>0</v>
      </c>
      <c r="AW13" s="121"/>
      <c r="AX13" s="122">
        <f>+IF(ISBLANK('Informations clients'!AG13),0,
IF($AG$1=5,1,0))</f>
        <v>0</v>
      </c>
    </row>
    <row r="14" spans="1:50" s="123" customFormat="1" ht="11.25">
      <c r="A14" s="113" t="str">
        <f>IF(ISBLANK('Informations clients'!A14),"",'Informations clients'!A14)</f>
        <v/>
      </c>
      <c r="B14" s="124" t="str">
        <f>IF(ISBLANK('Informations clients'!C14),"",'Informations clients'!C14)</f>
        <v/>
      </c>
      <c r="C14" s="124" t="str">
        <f>IF(ISBLANK('Informations clients'!E14),"",'Informations clients'!E14)</f>
        <v/>
      </c>
      <c r="D14" s="126" t="str">
        <f>IF(ISBLANK('Informations clients'!G14),"",'Informations clients'!G14)</f>
        <v/>
      </c>
      <c r="E14" s="114"/>
      <c r="F14" s="127"/>
      <c r="G14" s="128"/>
      <c r="H14" s="114"/>
      <c r="I14" s="127"/>
      <c r="J14" s="129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14"/>
      <c r="AA14" s="131"/>
      <c r="AB14" s="115"/>
      <c r="AC14" s="116"/>
      <c r="AD14" s="117">
        <f>+IF(ISBLANK('Informations clients'!I14),0,
IF($AG$1=MONTH('Informations clients'!K14),1,0))</f>
        <v>0</v>
      </c>
      <c r="AE14" s="118">
        <f>+IF(ISBLANK('Informations clients'!J14),0,
IF(MONTH('Informations clients'!K14)=$AG$1,1,0))</f>
        <v>0</v>
      </c>
      <c r="AF14" s="119"/>
      <c r="AG14" s="117">
        <f>+IF(ISBLANK('Informations clients'!N14),0,
INDEX(Technique!$B$11:$F$23,MATCH($AG$1,Technique!$B$11:$B$23,0),MATCH(VLOOKUP('Informations clients'!N14,Technique!$A$4:$B$6,2,FALSE),Technique!$B$11:$F$11,0)))</f>
        <v>0</v>
      </c>
      <c r="AH14" s="120">
        <f>+IF(ISBLANK('Informations clients'!O14),0,
IF(VLOOKUP('Informations clients'!O14,Technique!$A$79:$B$81,2,FALSE)=1,0,
IF(VLOOKUP('Informations clients'!O14,Technique!$A$79:$B$81,2,FALSE)=2,1,
IF($AG$1=1,1,0))))</f>
        <v>0</v>
      </c>
      <c r="AI14" s="120">
        <f>+IF(ISBLANK('Informations clients'!P14),0,
IF(MONTH('Informations clients'!T14)=$AG$1,1,0))</f>
        <v>0</v>
      </c>
      <c r="AJ14" s="120">
        <f>+IF(ISBLANK('Informations clients'!Q14),0,IF($AG$1=EDATE('Informations clients'!G14,3),1,0))</f>
        <v>0</v>
      </c>
      <c r="AK14" s="120">
        <f>+IF(ISBLANK('Informations clients'!R14),0,
IF($AG$1=5,1,0))</f>
        <v>0</v>
      </c>
      <c r="AL14" s="120">
        <f>+IF(ISBLANK('Informations clients'!G14),0,IF($AG$1=3,1,0))</f>
        <v>0</v>
      </c>
      <c r="AM14" s="120">
        <f>+IF(ISBLANK('Informations clients'!G14),0,IF($AG$1=3,1,0))</f>
        <v>0</v>
      </c>
      <c r="AN14" s="120">
        <f>IF(ISBLANK('Informations clients'!U14),0,
IF($AG$1=12,1,0))</f>
        <v>0</v>
      </c>
      <c r="AO14" s="120">
        <f>IF(ISBLANK('Informations clients'!#REF!),0,
IF($AG$1=6,1,0))</f>
        <v>0</v>
      </c>
      <c r="AP14" s="120">
        <f>IF(ISBLANK('Informations clients'!#REF!),0,
IF($AG$1=12,1,0))</f>
        <v>0</v>
      </c>
      <c r="AQ14" s="120">
        <f>+IF(ISBLANK('Informations clients'!X14),0,IF($AG$1=2,1,0))</f>
        <v>0</v>
      </c>
      <c r="AR14" s="120">
        <f>IF(ISBLANK('Informations clients'!L14),0,
IF($AG$1=2,1,0))</f>
        <v>0</v>
      </c>
      <c r="AS14" s="120">
        <f>IF(ISBLANK('Informations clients'!AF14),0,
IF(ISBLANK('Informations clients'!U14),0,IF(VLOOKUP('Informations clients'!AF14,Technique!$H$45:$I$48,2,FALSE)=1,0,INDEX(Technique!$B$45:$F$58,MATCH($AG$1,Technique!$B$45:$B$58,0),MATCH('Informations clients'!AF14,Technique!$B$45:$F$45,0)))))</f>
        <v>0</v>
      </c>
      <c r="AT14" s="120">
        <f>+IF(ISBLANK('Informations clients'!AF14),0,
IF(ISBLANK('Informations clients'!V14),0,IF(VLOOKUP('Informations clients'!AF14,Technique!$H$45:$I$48,2,FALSE)=1,0,INDEX(Technique!$B$62:$F$75,MATCH($AG$1,Technique!$B$62:$B$75,0),MATCH('Informations clients'!AF14,Technique!$B$62:$F$62,0)))))</f>
        <v>0</v>
      </c>
      <c r="AU14" s="120">
        <f>+IF(ISBLANK('Informations clients'!AF14),0,
IF(AND($AG$1=5,VLOOKUP('Informations clients'!AF14,Technique!$H$45:$I$48,2,FALSE)=4),1,0))</f>
        <v>0</v>
      </c>
      <c r="AV14" s="120">
        <f>+IF(ISBLANK('Informations clients'!X14),0,IF($AG$1=5,1,0))</f>
        <v>0</v>
      </c>
      <c r="AW14" s="121"/>
      <c r="AX14" s="122">
        <f>+IF(ISBLANK('Informations clients'!AG14),0,
IF($AG$1=5,1,0))</f>
        <v>0</v>
      </c>
    </row>
    <row r="15" spans="1:50" s="123" customFormat="1" ht="11.25">
      <c r="A15" s="113" t="str">
        <f>IF(ISBLANK('Informations clients'!A15),"",'Informations clients'!A15)</f>
        <v/>
      </c>
      <c r="B15" s="124" t="str">
        <f>IF(ISBLANK('Informations clients'!C15),"",'Informations clients'!C15)</f>
        <v/>
      </c>
      <c r="C15" s="124" t="str">
        <f>IF(ISBLANK('Informations clients'!E15),"",'Informations clients'!E15)</f>
        <v/>
      </c>
      <c r="D15" s="126" t="str">
        <f>IF(ISBLANK('Informations clients'!G15),"",'Informations clients'!G15)</f>
        <v/>
      </c>
      <c r="E15" s="114"/>
      <c r="F15" s="127"/>
      <c r="G15" s="128"/>
      <c r="H15" s="114"/>
      <c r="I15" s="127"/>
      <c r="J15" s="129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14"/>
      <c r="AA15" s="131"/>
      <c r="AB15" s="115"/>
      <c r="AC15" s="116"/>
      <c r="AD15" s="117">
        <f>+IF(ISBLANK('Informations clients'!I15),0,
IF($AG$1=MONTH('Informations clients'!K15),1,0))</f>
        <v>0</v>
      </c>
      <c r="AE15" s="118">
        <f>+IF(ISBLANK('Informations clients'!J15),0,
IF(MONTH('Informations clients'!K15)=$AG$1,1,0))</f>
        <v>0</v>
      </c>
      <c r="AF15" s="119"/>
      <c r="AG15" s="117">
        <f>+IF(ISBLANK('Informations clients'!N15),0,
INDEX(Technique!$B$11:$F$23,MATCH($AG$1,Technique!$B$11:$B$23,0),MATCH(VLOOKUP('Informations clients'!N15,Technique!$A$4:$B$6,2,FALSE),Technique!$B$11:$F$11,0)))</f>
        <v>0</v>
      </c>
      <c r="AH15" s="120">
        <f>+IF(ISBLANK('Informations clients'!O15),0,
IF(VLOOKUP('Informations clients'!O15,Technique!$A$79:$B$81,2,FALSE)=1,0,
IF(VLOOKUP('Informations clients'!O15,Technique!$A$79:$B$81,2,FALSE)=2,1,
IF($AG$1=1,1,0))))</f>
        <v>0</v>
      </c>
      <c r="AI15" s="120">
        <f>+IF(ISBLANK('Informations clients'!P15),0,
IF(MONTH('Informations clients'!T15)=$AG$1,1,0))</f>
        <v>0</v>
      </c>
      <c r="AJ15" s="120">
        <f>+IF(ISBLANK('Informations clients'!Q15),0,IF($AG$1=EDATE('Informations clients'!G15,3),1,0))</f>
        <v>0</v>
      </c>
      <c r="AK15" s="120">
        <f>+IF(ISBLANK('Informations clients'!R15),0,
IF($AG$1=5,1,0))</f>
        <v>0</v>
      </c>
      <c r="AL15" s="120">
        <f>+IF(ISBLANK('Informations clients'!G15),0,IF($AG$1=3,1,0))</f>
        <v>0</v>
      </c>
      <c r="AM15" s="120">
        <f>+IF(ISBLANK('Informations clients'!G15),0,IF($AG$1=3,1,0))</f>
        <v>0</v>
      </c>
      <c r="AN15" s="120">
        <f>IF(ISBLANK('Informations clients'!U15),0,
IF($AG$1=12,1,0))</f>
        <v>0</v>
      </c>
      <c r="AO15" s="120">
        <f>IF(ISBLANK('Informations clients'!#REF!),0,
IF($AG$1=6,1,0))</f>
        <v>0</v>
      </c>
      <c r="AP15" s="120">
        <f>IF(ISBLANK('Informations clients'!#REF!),0,
IF($AG$1=12,1,0))</f>
        <v>0</v>
      </c>
      <c r="AQ15" s="120">
        <f>+IF(ISBLANK('Informations clients'!X15),0,IF($AG$1=2,1,0))</f>
        <v>0</v>
      </c>
      <c r="AR15" s="120">
        <f>IF(ISBLANK('Informations clients'!L15),0,
IF($AG$1=2,1,0))</f>
        <v>0</v>
      </c>
      <c r="AS15" s="120">
        <f>IF(ISBLANK('Informations clients'!AF15),0,
IF(ISBLANK('Informations clients'!U15),0,IF(VLOOKUP('Informations clients'!AF15,Technique!$H$45:$I$48,2,FALSE)=1,0,INDEX(Technique!$B$45:$F$58,MATCH($AG$1,Technique!$B$45:$B$58,0),MATCH('Informations clients'!AF15,Technique!$B$45:$F$45,0)))))</f>
        <v>0</v>
      </c>
      <c r="AT15" s="120">
        <f>+IF(ISBLANK('Informations clients'!AF15),0,
IF(ISBLANK('Informations clients'!V15),0,IF(VLOOKUP('Informations clients'!AF15,Technique!$H$45:$I$48,2,FALSE)=1,0,INDEX(Technique!$B$62:$F$75,MATCH($AG$1,Technique!$B$62:$B$75,0),MATCH('Informations clients'!AF15,Technique!$B$62:$F$62,0)))))</f>
        <v>0</v>
      </c>
      <c r="AU15" s="120">
        <f>+IF(ISBLANK('Informations clients'!AF15),0,
IF(AND($AG$1=5,VLOOKUP('Informations clients'!AF15,Technique!$H$45:$I$48,2,FALSE)=4),1,0))</f>
        <v>0</v>
      </c>
      <c r="AV15" s="120">
        <f>+IF(ISBLANK('Informations clients'!X15),0,IF($AG$1=5,1,0))</f>
        <v>0</v>
      </c>
      <c r="AW15" s="121"/>
      <c r="AX15" s="122">
        <f>+IF(ISBLANK('Informations clients'!AG15),0,
IF($AG$1=5,1,0))</f>
        <v>0</v>
      </c>
    </row>
    <row r="16" spans="1:50" s="123" customFormat="1" ht="11.25">
      <c r="A16" s="113" t="str">
        <f>IF(ISBLANK('Informations clients'!A16),"",'Informations clients'!A16)</f>
        <v/>
      </c>
      <c r="B16" s="124" t="str">
        <f>IF(ISBLANK('Informations clients'!C16),"",'Informations clients'!C16)</f>
        <v/>
      </c>
      <c r="C16" s="124" t="str">
        <f>IF(ISBLANK('Informations clients'!E16),"",'Informations clients'!E16)</f>
        <v/>
      </c>
      <c r="D16" s="126" t="str">
        <f>IF(ISBLANK('Informations clients'!G16),"",'Informations clients'!G16)</f>
        <v/>
      </c>
      <c r="E16" s="114"/>
      <c r="F16" s="127"/>
      <c r="G16" s="128"/>
      <c r="H16" s="114"/>
      <c r="I16" s="127"/>
      <c r="J16" s="129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14"/>
      <c r="AA16" s="131"/>
      <c r="AB16" s="115"/>
      <c r="AC16" s="116"/>
      <c r="AD16" s="117">
        <f>+IF(ISBLANK('Informations clients'!I16),0,
IF($AG$1=MONTH('Informations clients'!K16),1,0))</f>
        <v>0</v>
      </c>
      <c r="AE16" s="118">
        <f>+IF(ISBLANK('Informations clients'!J16),0,
IF(MONTH('Informations clients'!K16)=$AG$1,1,0))</f>
        <v>0</v>
      </c>
      <c r="AF16" s="119"/>
      <c r="AG16" s="117">
        <f>+IF(ISBLANK('Informations clients'!N16),0,
INDEX(Technique!$B$11:$F$23,MATCH($AG$1,Technique!$B$11:$B$23,0),MATCH(VLOOKUP('Informations clients'!N16,Technique!$A$4:$B$6,2,FALSE),Technique!$B$11:$F$11,0)))</f>
        <v>0</v>
      </c>
      <c r="AH16" s="120">
        <f>+IF(ISBLANK('Informations clients'!O16),0,
IF(VLOOKUP('Informations clients'!O16,Technique!$A$79:$B$81,2,FALSE)=1,0,
IF(VLOOKUP('Informations clients'!O16,Technique!$A$79:$B$81,2,FALSE)=2,1,
IF($AG$1=1,1,0))))</f>
        <v>0</v>
      </c>
      <c r="AI16" s="120">
        <f>+IF(ISBLANK('Informations clients'!P16),0,
IF(MONTH('Informations clients'!T16)=$AG$1,1,0))</f>
        <v>0</v>
      </c>
      <c r="AJ16" s="120">
        <f>+IF(ISBLANK('Informations clients'!Q16),0,IF($AG$1=EDATE('Informations clients'!G16,3),1,0))</f>
        <v>0</v>
      </c>
      <c r="AK16" s="120">
        <f>+IF(ISBLANK('Informations clients'!R16),0,
IF($AG$1=5,1,0))</f>
        <v>0</v>
      </c>
      <c r="AL16" s="120">
        <f>+IF(ISBLANK('Informations clients'!G16),0,IF($AG$1=3,1,0))</f>
        <v>0</v>
      </c>
      <c r="AM16" s="120">
        <f>+IF(ISBLANK('Informations clients'!G16),0,IF($AG$1=3,1,0))</f>
        <v>0</v>
      </c>
      <c r="AN16" s="120">
        <f>IF(ISBLANK('Informations clients'!U16),0,
IF($AG$1=12,1,0))</f>
        <v>0</v>
      </c>
      <c r="AO16" s="120">
        <f>IF(ISBLANK('Informations clients'!#REF!),0,
IF($AG$1=6,1,0))</f>
        <v>0</v>
      </c>
      <c r="AP16" s="120">
        <f>IF(ISBLANK('Informations clients'!#REF!),0,
IF($AG$1=12,1,0))</f>
        <v>0</v>
      </c>
      <c r="AQ16" s="120">
        <f>+IF(ISBLANK('Informations clients'!X16),0,IF($AG$1=2,1,0))</f>
        <v>0</v>
      </c>
      <c r="AR16" s="120">
        <f>IF(ISBLANK('Informations clients'!L16),0,
IF($AG$1=2,1,0))</f>
        <v>0</v>
      </c>
      <c r="AS16" s="120">
        <f>IF(ISBLANK('Informations clients'!AF16),0,
IF(ISBLANK('Informations clients'!U16),0,IF(VLOOKUP('Informations clients'!AF16,Technique!$H$45:$I$48,2,FALSE)=1,0,INDEX(Technique!$B$45:$F$58,MATCH($AG$1,Technique!$B$45:$B$58,0),MATCH('Informations clients'!AF16,Technique!$B$45:$F$45,0)))))</f>
        <v>0</v>
      </c>
      <c r="AT16" s="120">
        <f>+IF(ISBLANK('Informations clients'!AF16),0,
IF(ISBLANK('Informations clients'!V16),0,IF(VLOOKUP('Informations clients'!AF16,Technique!$H$45:$I$48,2,FALSE)=1,0,INDEX(Technique!$B$62:$F$75,MATCH($AG$1,Technique!$B$62:$B$75,0),MATCH('Informations clients'!AF16,Technique!$B$62:$F$62,0)))))</f>
        <v>0</v>
      </c>
      <c r="AU16" s="120">
        <f>+IF(ISBLANK('Informations clients'!AF16),0,
IF(AND($AG$1=5,VLOOKUP('Informations clients'!AF16,Technique!$H$45:$I$48,2,FALSE)=4),1,0))</f>
        <v>0</v>
      </c>
      <c r="AV16" s="120">
        <f>+IF(ISBLANK('Informations clients'!X16),0,IF($AG$1=5,1,0))</f>
        <v>0</v>
      </c>
      <c r="AW16" s="121"/>
      <c r="AX16" s="122">
        <f>+IF(ISBLANK('Informations clients'!AG16),0,
IF($AG$1=5,1,0))</f>
        <v>0</v>
      </c>
    </row>
    <row r="17" spans="1:50" s="123" customFormat="1" ht="11.25">
      <c r="A17" s="113" t="str">
        <f>IF(ISBLANK('Informations clients'!A17),"",'Informations clients'!A17)</f>
        <v/>
      </c>
      <c r="B17" s="124" t="str">
        <f>IF(ISBLANK('Informations clients'!C17),"",'Informations clients'!C17)</f>
        <v/>
      </c>
      <c r="C17" s="124" t="str">
        <f>IF(ISBLANK('Informations clients'!E17),"",'Informations clients'!E17)</f>
        <v/>
      </c>
      <c r="D17" s="126" t="str">
        <f>IF(ISBLANK('Informations clients'!G17),"",'Informations clients'!G17)</f>
        <v/>
      </c>
      <c r="E17" s="114"/>
      <c r="F17" s="127"/>
      <c r="G17" s="128"/>
      <c r="H17" s="114"/>
      <c r="I17" s="127"/>
      <c r="J17" s="129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14"/>
      <c r="AA17" s="131"/>
      <c r="AB17" s="115"/>
      <c r="AC17" s="116"/>
      <c r="AD17" s="117">
        <f>+IF(ISBLANK('Informations clients'!I17),0,
IF($AG$1=MONTH('Informations clients'!K17),1,0))</f>
        <v>0</v>
      </c>
      <c r="AE17" s="118">
        <f>+IF(ISBLANK('Informations clients'!J17),0,
IF(MONTH('Informations clients'!K17)=$AG$1,1,0))</f>
        <v>0</v>
      </c>
      <c r="AF17" s="119"/>
      <c r="AG17" s="117">
        <f>+IF(ISBLANK('Informations clients'!N17),0,
INDEX(Technique!$B$11:$F$23,MATCH($AG$1,Technique!$B$11:$B$23,0),MATCH(VLOOKUP('Informations clients'!N17,Technique!$A$4:$B$6,2,FALSE),Technique!$B$11:$F$11,0)))</f>
        <v>0</v>
      </c>
      <c r="AH17" s="120">
        <f>+IF(ISBLANK('Informations clients'!O17),0,
IF(VLOOKUP('Informations clients'!O17,Technique!$A$79:$B$81,2,FALSE)=1,0,
IF(VLOOKUP('Informations clients'!O17,Technique!$A$79:$B$81,2,FALSE)=2,1,
IF($AG$1=1,1,0))))</f>
        <v>0</v>
      </c>
      <c r="AI17" s="120">
        <f>+IF(ISBLANK('Informations clients'!P17),0,
IF(MONTH('Informations clients'!T17)=$AG$1,1,0))</f>
        <v>0</v>
      </c>
      <c r="AJ17" s="120">
        <f>+IF(ISBLANK('Informations clients'!Q17),0,IF($AG$1=EDATE('Informations clients'!G17,3),1,0))</f>
        <v>0</v>
      </c>
      <c r="AK17" s="120">
        <f>+IF(ISBLANK('Informations clients'!R17),0,
IF($AG$1=5,1,0))</f>
        <v>0</v>
      </c>
      <c r="AL17" s="120">
        <f>+IF(ISBLANK('Informations clients'!G17),0,IF($AG$1=3,1,0))</f>
        <v>0</v>
      </c>
      <c r="AM17" s="120">
        <f>+IF(ISBLANK('Informations clients'!G17),0,IF($AG$1=3,1,0))</f>
        <v>0</v>
      </c>
      <c r="AN17" s="120">
        <f>IF(ISBLANK('Informations clients'!U17),0,
IF($AG$1=12,1,0))</f>
        <v>0</v>
      </c>
      <c r="AO17" s="120">
        <f>IF(ISBLANK('Informations clients'!#REF!),0,
IF($AG$1=6,1,0))</f>
        <v>0</v>
      </c>
      <c r="AP17" s="120">
        <f>IF(ISBLANK('Informations clients'!#REF!),0,
IF($AG$1=12,1,0))</f>
        <v>0</v>
      </c>
      <c r="AQ17" s="120">
        <f>+IF(ISBLANK('Informations clients'!X17),0,IF($AG$1=2,1,0))</f>
        <v>0</v>
      </c>
      <c r="AR17" s="120">
        <f>IF(ISBLANK('Informations clients'!L17),0,
IF($AG$1=2,1,0))</f>
        <v>0</v>
      </c>
      <c r="AS17" s="120">
        <f>IF(ISBLANK('Informations clients'!AF17),0,
IF(ISBLANK('Informations clients'!U17),0,IF(VLOOKUP('Informations clients'!AF17,Technique!$H$45:$I$48,2,FALSE)=1,0,INDEX(Technique!$B$45:$F$58,MATCH($AG$1,Technique!$B$45:$B$58,0),MATCH('Informations clients'!AF17,Technique!$B$45:$F$45,0)))))</f>
        <v>0</v>
      </c>
      <c r="AT17" s="120">
        <f>+IF(ISBLANK('Informations clients'!AF17),0,
IF(ISBLANK('Informations clients'!V17),0,IF(VLOOKUP('Informations clients'!AF17,Technique!$H$45:$I$48,2,FALSE)=1,0,INDEX(Technique!$B$62:$F$75,MATCH($AG$1,Technique!$B$62:$B$75,0),MATCH('Informations clients'!AF17,Technique!$B$62:$F$62,0)))))</f>
        <v>0</v>
      </c>
      <c r="AU17" s="120">
        <f>+IF(ISBLANK('Informations clients'!AF17),0,
IF(AND($AG$1=5,VLOOKUP('Informations clients'!AF17,Technique!$H$45:$I$48,2,FALSE)=4),1,0))</f>
        <v>0</v>
      </c>
      <c r="AV17" s="120">
        <f>+IF(ISBLANK('Informations clients'!X17),0,IF($AG$1=5,1,0))</f>
        <v>0</v>
      </c>
      <c r="AW17" s="121"/>
      <c r="AX17" s="122">
        <f>+IF(ISBLANK('Informations clients'!AG17),0,
IF($AG$1=5,1,0))</f>
        <v>0</v>
      </c>
    </row>
    <row r="18" spans="1:50" s="123" customFormat="1" ht="11.25">
      <c r="A18" s="113" t="str">
        <f>IF(ISBLANK('Informations clients'!A18),"",'Informations clients'!A18)</f>
        <v/>
      </c>
      <c r="B18" s="124" t="str">
        <f>IF(ISBLANK('Informations clients'!C18),"",'Informations clients'!C18)</f>
        <v/>
      </c>
      <c r="C18" s="124" t="str">
        <f>IF(ISBLANK('Informations clients'!E18),"",'Informations clients'!E18)</f>
        <v/>
      </c>
      <c r="D18" s="126" t="str">
        <f>IF(ISBLANK('Informations clients'!G18),"",'Informations clients'!G18)</f>
        <v/>
      </c>
      <c r="E18" s="114"/>
      <c r="F18" s="127"/>
      <c r="G18" s="128"/>
      <c r="H18" s="114"/>
      <c r="I18" s="127"/>
      <c r="J18" s="129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14"/>
      <c r="AA18" s="131"/>
      <c r="AB18" s="115"/>
      <c r="AC18" s="116"/>
      <c r="AD18" s="117">
        <f>+IF(ISBLANK('Informations clients'!I18),0,
IF($AG$1=MONTH('Informations clients'!K18),1,0))</f>
        <v>0</v>
      </c>
      <c r="AE18" s="118">
        <f>+IF(ISBLANK('Informations clients'!J18),0,
IF(MONTH('Informations clients'!K18)=$AG$1,1,0))</f>
        <v>0</v>
      </c>
      <c r="AF18" s="119"/>
      <c r="AG18" s="117">
        <f>+IF(ISBLANK('Informations clients'!N18),0,
INDEX(Technique!$B$11:$F$23,MATCH($AG$1,Technique!$B$11:$B$23,0),MATCH(VLOOKUP('Informations clients'!N18,Technique!$A$4:$B$6,2,FALSE),Technique!$B$11:$F$11,0)))</f>
        <v>0</v>
      </c>
      <c r="AH18" s="120">
        <f>+IF(ISBLANK('Informations clients'!O18),0,
IF(VLOOKUP('Informations clients'!O18,Technique!$A$79:$B$81,2,FALSE)=1,0,
IF(VLOOKUP('Informations clients'!O18,Technique!$A$79:$B$81,2,FALSE)=2,1,
IF($AG$1=1,1,0))))</f>
        <v>0</v>
      </c>
      <c r="AI18" s="120">
        <f>+IF(ISBLANK('Informations clients'!P18),0,
IF(MONTH('Informations clients'!T18)=$AG$1,1,0))</f>
        <v>0</v>
      </c>
      <c r="AJ18" s="120">
        <f>+IF(ISBLANK('Informations clients'!Q18),0,IF($AG$1=EDATE('Informations clients'!G18,3),1,0))</f>
        <v>0</v>
      </c>
      <c r="AK18" s="120">
        <f>+IF(ISBLANK('Informations clients'!R18),0,
IF($AG$1=5,1,0))</f>
        <v>0</v>
      </c>
      <c r="AL18" s="120">
        <f>+IF(ISBLANK('Informations clients'!G18),0,IF($AG$1=3,1,0))</f>
        <v>0</v>
      </c>
      <c r="AM18" s="120">
        <f>+IF(ISBLANK('Informations clients'!G18),0,IF($AG$1=3,1,0))</f>
        <v>0</v>
      </c>
      <c r="AN18" s="120">
        <f>IF(ISBLANK('Informations clients'!U18),0,
IF($AG$1=12,1,0))</f>
        <v>0</v>
      </c>
      <c r="AO18" s="120">
        <f>IF(ISBLANK('Informations clients'!#REF!),0,
IF($AG$1=6,1,0))</f>
        <v>0</v>
      </c>
      <c r="AP18" s="120">
        <f>IF(ISBLANK('Informations clients'!#REF!),0,
IF($AG$1=12,1,0))</f>
        <v>0</v>
      </c>
      <c r="AQ18" s="120">
        <f>+IF(ISBLANK('Informations clients'!X18),0,IF($AG$1=2,1,0))</f>
        <v>0</v>
      </c>
      <c r="AR18" s="120">
        <f>IF(ISBLANK('Informations clients'!L18),0,
IF($AG$1=2,1,0))</f>
        <v>0</v>
      </c>
      <c r="AS18" s="120">
        <f>IF(ISBLANK('Informations clients'!AF18),0,
IF(ISBLANK('Informations clients'!U18),0,IF(VLOOKUP('Informations clients'!AF18,Technique!$H$45:$I$48,2,FALSE)=1,0,INDEX(Technique!$B$45:$F$58,MATCH($AG$1,Technique!$B$45:$B$58,0),MATCH('Informations clients'!AF18,Technique!$B$45:$F$45,0)))))</f>
        <v>0</v>
      </c>
      <c r="AT18" s="120">
        <f>+IF(ISBLANK('Informations clients'!AF18),0,
IF(ISBLANK('Informations clients'!V18),0,IF(VLOOKUP('Informations clients'!AF18,Technique!$H$45:$I$48,2,FALSE)=1,0,INDEX(Technique!$B$62:$F$75,MATCH($AG$1,Technique!$B$62:$B$75,0),MATCH('Informations clients'!AF18,Technique!$B$62:$F$62,0)))))</f>
        <v>0</v>
      </c>
      <c r="AU18" s="120">
        <f>+IF(ISBLANK('Informations clients'!AF18),0,
IF(AND($AG$1=5,VLOOKUP('Informations clients'!AF18,Technique!$H$45:$I$48,2,FALSE)=4),1,0))</f>
        <v>0</v>
      </c>
      <c r="AV18" s="120">
        <f>+IF(ISBLANK('Informations clients'!X18),0,IF($AG$1=5,1,0))</f>
        <v>0</v>
      </c>
      <c r="AW18" s="121"/>
      <c r="AX18" s="122">
        <f>+IF(ISBLANK('Informations clients'!AG18),0,
IF($AG$1=5,1,0))</f>
        <v>0</v>
      </c>
    </row>
    <row r="19" spans="1:50" s="123" customFormat="1" ht="11.25">
      <c r="A19" s="113" t="str">
        <f>IF(ISBLANK('Informations clients'!A19),"",'Informations clients'!A19)</f>
        <v/>
      </c>
      <c r="B19" s="124" t="str">
        <f>IF(ISBLANK('Informations clients'!C19),"",'Informations clients'!C19)</f>
        <v/>
      </c>
      <c r="C19" s="124" t="str">
        <f>IF(ISBLANK('Informations clients'!E19),"",'Informations clients'!E19)</f>
        <v/>
      </c>
      <c r="D19" s="126" t="str">
        <f>IF(ISBLANK('Informations clients'!G19),"",'Informations clients'!G19)</f>
        <v/>
      </c>
      <c r="E19" s="114"/>
      <c r="F19" s="127"/>
      <c r="G19" s="128"/>
      <c r="H19" s="114"/>
      <c r="I19" s="127"/>
      <c r="J19" s="129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14"/>
      <c r="AA19" s="131"/>
      <c r="AB19" s="115"/>
      <c r="AC19" s="116"/>
      <c r="AD19" s="117">
        <f>+IF(ISBLANK('Informations clients'!I19),0,
IF($AG$1=MONTH('Informations clients'!K19),1,0))</f>
        <v>0</v>
      </c>
      <c r="AE19" s="118">
        <f>+IF(ISBLANK('Informations clients'!J19),0,
IF(MONTH('Informations clients'!K19)=$AG$1,1,0))</f>
        <v>0</v>
      </c>
      <c r="AF19" s="119"/>
      <c r="AG19" s="117">
        <f>+IF(ISBLANK('Informations clients'!N19),0,
INDEX(Technique!$B$11:$F$23,MATCH($AG$1,Technique!$B$11:$B$23,0),MATCH(VLOOKUP('Informations clients'!N19,Technique!$A$4:$B$6,2,FALSE),Technique!$B$11:$F$11,0)))</f>
        <v>0</v>
      </c>
      <c r="AH19" s="120">
        <f>+IF(ISBLANK('Informations clients'!O19),0,
IF(VLOOKUP('Informations clients'!O19,Technique!$A$79:$B$81,2,FALSE)=1,0,
IF(VLOOKUP('Informations clients'!O19,Technique!$A$79:$B$81,2,FALSE)=2,1,
IF($AG$1=1,1,0))))</f>
        <v>0</v>
      </c>
      <c r="AI19" s="120">
        <f>+IF(ISBLANK('Informations clients'!P19),0,
IF(MONTH('Informations clients'!T19)=$AG$1,1,0))</f>
        <v>0</v>
      </c>
      <c r="AJ19" s="120">
        <f>+IF(ISBLANK('Informations clients'!Q19),0,IF($AG$1=EDATE('Informations clients'!G19,3),1,0))</f>
        <v>0</v>
      </c>
      <c r="AK19" s="120">
        <f>+IF(ISBLANK('Informations clients'!R19),0,
IF($AG$1=5,1,0))</f>
        <v>0</v>
      </c>
      <c r="AL19" s="120">
        <f>+IF(ISBLANK('Informations clients'!G19),0,IF($AG$1=3,1,0))</f>
        <v>0</v>
      </c>
      <c r="AM19" s="120">
        <f>+IF(ISBLANK('Informations clients'!G19),0,IF($AG$1=3,1,0))</f>
        <v>0</v>
      </c>
      <c r="AN19" s="120">
        <f>IF(ISBLANK('Informations clients'!U19),0,
IF($AG$1=12,1,0))</f>
        <v>0</v>
      </c>
      <c r="AO19" s="120">
        <f>IF(ISBLANK('Informations clients'!#REF!),0,
IF($AG$1=6,1,0))</f>
        <v>0</v>
      </c>
      <c r="AP19" s="120">
        <f>IF(ISBLANK('Informations clients'!#REF!),0,
IF($AG$1=12,1,0))</f>
        <v>0</v>
      </c>
      <c r="AQ19" s="120">
        <f>+IF(ISBLANK('Informations clients'!X19),0,IF($AG$1=2,1,0))</f>
        <v>0</v>
      </c>
      <c r="AR19" s="120">
        <f>IF(ISBLANK('Informations clients'!L19),0,
IF($AG$1=2,1,0))</f>
        <v>0</v>
      </c>
      <c r="AS19" s="120">
        <f>IF(ISBLANK('Informations clients'!AF19),0,
IF(ISBLANK('Informations clients'!U19),0,IF(VLOOKUP('Informations clients'!AF19,Technique!$H$45:$I$48,2,FALSE)=1,0,INDEX(Technique!$B$45:$F$58,MATCH($AG$1,Technique!$B$45:$B$58,0),MATCH('Informations clients'!AF19,Technique!$B$45:$F$45,0)))))</f>
        <v>0</v>
      </c>
      <c r="AT19" s="120">
        <f>+IF(ISBLANK('Informations clients'!AF19),0,
IF(ISBLANK('Informations clients'!V19),0,IF(VLOOKUP('Informations clients'!AF19,Technique!$H$45:$I$48,2,FALSE)=1,0,INDEX(Technique!$B$62:$F$75,MATCH($AG$1,Technique!$B$62:$B$75,0),MATCH('Informations clients'!AF19,Technique!$B$62:$F$62,0)))))</f>
        <v>0</v>
      </c>
      <c r="AU19" s="120">
        <f>+IF(ISBLANK('Informations clients'!AF19),0,
IF(AND($AG$1=5,VLOOKUP('Informations clients'!AF19,Technique!$H$45:$I$48,2,FALSE)=4),1,0))</f>
        <v>0</v>
      </c>
      <c r="AV19" s="120">
        <f>+IF(ISBLANK('Informations clients'!X19),0,IF($AG$1=5,1,0))</f>
        <v>0</v>
      </c>
      <c r="AW19" s="121"/>
      <c r="AX19" s="122">
        <f>+IF(ISBLANK('Informations clients'!AG19),0,
IF($AG$1=5,1,0))</f>
        <v>0</v>
      </c>
    </row>
    <row r="20" spans="1:50" s="123" customFormat="1" ht="11.25">
      <c r="A20" s="113" t="str">
        <f>IF(ISBLANK('Informations clients'!A20),"",'Informations clients'!A20)</f>
        <v/>
      </c>
      <c r="B20" s="124" t="str">
        <f>IF(ISBLANK('Informations clients'!C20),"",'Informations clients'!C20)</f>
        <v/>
      </c>
      <c r="C20" s="124" t="str">
        <f>IF(ISBLANK('Informations clients'!E20),"",'Informations clients'!E20)</f>
        <v/>
      </c>
      <c r="D20" s="126" t="str">
        <f>IF(ISBLANK('Informations clients'!G20),"",'Informations clients'!G20)</f>
        <v/>
      </c>
      <c r="E20" s="114"/>
      <c r="F20" s="127"/>
      <c r="G20" s="128"/>
      <c r="H20" s="114"/>
      <c r="I20" s="127"/>
      <c r="J20" s="129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14"/>
      <c r="AA20" s="131"/>
      <c r="AB20" s="115"/>
      <c r="AC20" s="116"/>
      <c r="AD20" s="117">
        <f>+IF(ISBLANK('Informations clients'!I20),0,
IF($AG$1=MONTH('Informations clients'!K20),1,0))</f>
        <v>0</v>
      </c>
      <c r="AE20" s="118">
        <f>+IF(ISBLANK('Informations clients'!J20),0,
IF(MONTH('Informations clients'!K20)=$AG$1,1,0))</f>
        <v>0</v>
      </c>
      <c r="AF20" s="119"/>
      <c r="AG20" s="117">
        <f>+IF(ISBLANK('Informations clients'!N20),0,
INDEX(Technique!$B$11:$F$23,MATCH($AG$1,Technique!$B$11:$B$23,0),MATCH(VLOOKUP('Informations clients'!N20,Technique!$A$4:$B$6,2,FALSE),Technique!$B$11:$F$11,0)))</f>
        <v>0</v>
      </c>
      <c r="AH20" s="120">
        <f>+IF(ISBLANK('Informations clients'!O20),0,
IF(VLOOKUP('Informations clients'!O20,Technique!$A$79:$B$81,2,FALSE)=1,0,
IF(VLOOKUP('Informations clients'!O20,Technique!$A$79:$B$81,2,FALSE)=2,1,
IF($AG$1=1,1,0))))</f>
        <v>0</v>
      </c>
      <c r="AI20" s="120">
        <f>+IF(ISBLANK('Informations clients'!P20),0,
IF(MONTH('Informations clients'!T20)=$AG$1,1,0))</f>
        <v>0</v>
      </c>
      <c r="AJ20" s="120">
        <f>+IF(ISBLANK('Informations clients'!Q20),0,IF($AG$1=EDATE('Informations clients'!G20,3),1,0))</f>
        <v>0</v>
      </c>
      <c r="AK20" s="120">
        <f>+IF(ISBLANK('Informations clients'!R20),0,
IF($AG$1=5,1,0))</f>
        <v>0</v>
      </c>
      <c r="AL20" s="120">
        <f>+IF(ISBLANK('Informations clients'!G20),0,IF($AG$1=3,1,0))</f>
        <v>0</v>
      </c>
      <c r="AM20" s="120">
        <f>+IF(ISBLANK('Informations clients'!G20),0,IF($AG$1=3,1,0))</f>
        <v>0</v>
      </c>
      <c r="AN20" s="120">
        <f>IF(ISBLANK('Informations clients'!U20),0,
IF($AG$1=12,1,0))</f>
        <v>0</v>
      </c>
      <c r="AO20" s="120">
        <f>IF(ISBLANK('Informations clients'!#REF!),0,
IF($AG$1=6,1,0))</f>
        <v>0</v>
      </c>
      <c r="AP20" s="120">
        <f>IF(ISBLANK('Informations clients'!#REF!),0,
IF($AG$1=12,1,0))</f>
        <v>0</v>
      </c>
      <c r="AQ20" s="120">
        <f>+IF(ISBLANK('Informations clients'!X20),0,IF($AG$1=2,1,0))</f>
        <v>0</v>
      </c>
      <c r="AR20" s="120">
        <f>IF(ISBLANK('Informations clients'!L20),0,
IF($AG$1=2,1,0))</f>
        <v>0</v>
      </c>
      <c r="AS20" s="120">
        <f>IF(ISBLANK('Informations clients'!AF20),0,
IF(ISBLANK('Informations clients'!U20),0,IF(VLOOKUP('Informations clients'!AF20,Technique!$H$45:$I$48,2,FALSE)=1,0,INDEX(Technique!$B$45:$F$58,MATCH($AG$1,Technique!$B$45:$B$58,0),MATCH('Informations clients'!AF20,Technique!$B$45:$F$45,0)))))</f>
        <v>0</v>
      </c>
      <c r="AT20" s="120">
        <f>+IF(ISBLANK('Informations clients'!AF20),0,
IF(ISBLANK('Informations clients'!V20),0,IF(VLOOKUP('Informations clients'!AF20,Technique!$H$45:$I$48,2,FALSE)=1,0,INDEX(Technique!$B$62:$F$75,MATCH($AG$1,Technique!$B$62:$B$75,0),MATCH('Informations clients'!AF20,Technique!$B$62:$F$62,0)))))</f>
        <v>0</v>
      </c>
      <c r="AU20" s="120">
        <f>+IF(ISBLANK('Informations clients'!AF20),0,
IF(AND($AG$1=5,VLOOKUP('Informations clients'!AF20,Technique!$H$45:$I$48,2,FALSE)=4),1,0))</f>
        <v>0</v>
      </c>
      <c r="AV20" s="120">
        <f>+IF(ISBLANK('Informations clients'!X20),0,IF($AG$1=5,1,0))</f>
        <v>0</v>
      </c>
      <c r="AW20" s="121"/>
      <c r="AX20" s="122">
        <f>+IF(ISBLANK('Informations clients'!AG20),0,
IF($AG$1=5,1,0))</f>
        <v>0</v>
      </c>
    </row>
    <row r="21" spans="1:50" s="123" customFormat="1" ht="11.25">
      <c r="A21" s="113" t="str">
        <f>IF(ISBLANK('Informations clients'!A21),"",'Informations clients'!A21)</f>
        <v/>
      </c>
      <c r="B21" s="124" t="str">
        <f>IF(ISBLANK('Informations clients'!C21),"",'Informations clients'!C21)</f>
        <v/>
      </c>
      <c r="C21" s="124" t="str">
        <f>IF(ISBLANK('Informations clients'!E21),"",'Informations clients'!E21)</f>
        <v/>
      </c>
      <c r="D21" s="126" t="str">
        <f>IF(ISBLANK('Informations clients'!G21),"",'Informations clients'!G21)</f>
        <v/>
      </c>
      <c r="E21" s="114"/>
      <c r="F21" s="127"/>
      <c r="G21" s="128"/>
      <c r="H21" s="114"/>
      <c r="I21" s="127"/>
      <c r="J21" s="129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14"/>
      <c r="AA21" s="131"/>
      <c r="AB21" s="115"/>
      <c r="AC21" s="116"/>
      <c r="AD21" s="117">
        <f>+IF(ISBLANK('Informations clients'!I21),0,
IF($AG$1=MONTH('Informations clients'!K21),1,0))</f>
        <v>0</v>
      </c>
      <c r="AE21" s="118">
        <f>+IF(ISBLANK('Informations clients'!J21),0,
IF(MONTH('Informations clients'!K21)=$AG$1,1,0))</f>
        <v>0</v>
      </c>
      <c r="AF21" s="119"/>
      <c r="AG21" s="117">
        <f>+IF(ISBLANK('Informations clients'!N21),0,
INDEX(Technique!$B$11:$F$23,MATCH($AG$1,Technique!$B$11:$B$23,0),MATCH(VLOOKUP('Informations clients'!N21,Technique!$A$4:$B$6,2,FALSE),Technique!$B$11:$F$11,0)))</f>
        <v>0</v>
      </c>
      <c r="AH21" s="120">
        <f>+IF(ISBLANK('Informations clients'!O21),0,
IF(VLOOKUP('Informations clients'!O21,Technique!$A$79:$B$81,2,FALSE)=1,0,
IF(VLOOKUP('Informations clients'!O21,Technique!$A$79:$B$81,2,FALSE)=2,1,
IF($AG$1=1,1,0))))</f>
        <v>0</v>
      </c>
      <c r="AI21" s="120">
        <f>+IF(ISBLANK('Informations clients'!P21),0,
IF(MONTH('Informations clients'!T21)=$AG$1,1,0))</f>
        <v>0</v>
      </c>
      <c r="AJ21" s="120">
        <f>+IF(ISBLANK('Informations clients'!Q21),0,IF($AG$1=EDATE('Informations clients'!G21,3),1,0))</f>
        <v>0</v>
      </c>
      <c r="AK21" s="120">
        <f>+IF(ISBLANK('Informations clients'!R21),0,
IF($AG$1=5,1,0))</f>
        <v>0</v>
      </c>
      <c r="AL21" s="120">
        <f>+IF(ISBLANK('Informations clients'!G21),0,IF($AG$1=3,1,0))</f>
        <v>0</v>
      </c>
      <c r="AM21" s="120">
        <f>+IF(ISBLANK('Informations clients'!G21),0,IF($AG$1=3,1,0))</f>
        <v>0</v>
      </c>
      <c r="AN21" s="120">
        <f>IF(ISBLANK('Informations clients'!U21),0,
IF($AG$1=12,1,0))</f>
        <v>0</v>
      </c>
      <c r="AO21" s="120">
        <f>IF(ISBLANK('Informations clients'!#REF!),0,
IF($AG$1=6,1,0))</f>
        <v>0</v>
      </c>
      <c r="AP21" s="120">
        <f>IF(ISBLANK('Informations clients'!#REF!),0,
IF($AG$1=12,1,0))</f>
        <v>0</v>
      </c>
      <c r="AQ21" s="120">
        <f>+IF(ISBLANK('Informations clients'!X21),0,IF($AG$1=2,1,0))</f>
        <v>0</v>
      </c>
      <c r="AR21" s="120">
        <f>IF(ISBLANK('Informations clients'!L21),0,
IF($AG$1=2,1,0))</f>
        <v>0</v>
      </c>
      <c r="AS21" s="120">
        <f>IF(ISBLANK('Informations clients'!AF21),0,
IF(ISBLANK('Informations clients'!U21),0,IF(VLOOKUP('Informations clients'!AF21,Technique!$H$45:$I$48,2,FALSE)=1,0,INDEX(Technique!$B$45:$F$58,MATCH($AG$1,Technique!$B$45:$B$58,0),MATCH('Informations clients'!AF21,Technique!$B$45:$F$45,0)))))</f>
        <v>0</v>
      </c>
      <c r="AT21" s="120">
        <f>+IF(ISBLANK('Informations clients'!AF21),0,
IF(ISBLANK('Informations clients'!V21),0,IF(VLOOKUP('Informations clients'!AF21,Technique!$H$45:$I$48,2,FALSE)=1,0,INDEX(Technique!$B$62:$F$75,MATCH($AG$1,Technique!$B$62:$B$75,0),MATCH('Informations clients'!AF21,Technique!$B$62:$F$62,0)))))</f>
        <v>0</v>
      </c>
      <c r="AU21" s="120">
        <f>+IF(ISBLANK('Informations clients'!AF21),0,
IF(AND($AG$1=5,VLOOKUP('Informations clients'!AF21,Technique!$H$45:$I$48,2,FALSE)=4),1,0))</f>
        <v>0</v>
      </c>
      <c r="AV21" s="120">
        <f>+IF(ISBLANK('Informations clients'!X21),0,IF($AG$1=5,1,0))</f>
        <v>0</v>
      </c>
      <c r="AW21" s="121"/>
      <c r="AX21" s="122">
        <f>+IF(ISBLANK('Informations clients'!AG21),0,
IF($AG$1=5,1,0))</f>
        <v>0</v>
      </c>
    </row>
    <row r="22" spans="1:50" s="123" customFormat="1" ht="11.25">
      <c r="A22" s="113" t="str">
        <f>IF(ISBLANK('Informations clients'!A22),"",'Informations clients'!A22)</f>
        <v/>
      </c>
      <c r="B22" s="124" t="str">
        <f>IF(ISBLANK('Informations clients'!C22),"",'Informations clients'!C22)</f>
        <v/>
      </c>
      <c r="C22" s="124" t="str">
        <f>IF(ISBLANK('Informations clients'!E22),"",'Informations clients'!E22)</f>
        <v/>
      </c>
      <c r="D22" s="126" t="str">
        <f>IF(ISBLANK('Informations clients'!G22),"",'Informations clients'!G22)</f>
        <v/>
      </c>
      <c r="E22" s="114"/>
      <c r="F22" s="127"/>
      <c r="G22" s="128"/>
      <c r="H22" s="114"/>
      <c r="I22" s="127"/>
      <c r="J22" s="129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14"/>
      <c r="AA22" s="131"/>
      <c r="AB22" s="115"/>
      <c r="AC22" s="116"/>
      <c r="AD22" s="117">
        <f>+IF(ISBLANK('Informations clients'!I22),0,
IF($AG$1=MONTH('Informations clients'!K22),1,0))</f>
        <v>0</v>
      </c>
      <c r="AE22" s="118">
        <f>+IF(ISBLANK('Informations clients'!J22),0,
IF(MONTH('Informations clients'!K22)=$AG$1,1,0))</f>
        <v>0</v>
      </c>
      <c r="AF22" s="119"/>
      <c r="AG22" s="117">
        <f>+IF(ISBLANK('Informations clients'!N22),0,
INDEX(Technique!$B$11:$F$23,MATCH($AG$1,Technique!$B$11:$B$23,0),MATCH(VLOOKUP('Informations clients'!N22,Technique!$A$4:$B$6,2,FALSE),Technique!$B$11:$F$11,0)))</f>
        <v>0</v>
      </c>
      <c r="AH22" s="120">
        <f>+IF(ISBLANK('Informations clients'!O22),0,
IF(VLOOKUP('Informations clients'!O22,Technique!$A$79:$B$81,2,FALSE)=1,0,
IF(VLOOKUP('Informations clients'!O22,Technique!$A$79:$B$81,2,FALSE)=2,1,
IF($AG$1=1,1,0))))</f>
        <v>0</v>
      </c>
      <c r="AI22" s="120">
        <f>+IF(ISBLANK('Informations clients'!P22),0,
IF(MONTH('Informations clients'!T22)=$AG$1,1,0))</f>
        <v>0</v>
      </c>
      <c r="AJ22" s="120">
        <f>+IF(ISBLANK('Informations clients'!Q22),0,IF($AG$1=EDATE('Informations clients'!G22,3),1,0))</f>
        <v>0</v>
      </c>
      <c r="AK22" s="120">
        <f>+IF(ISBLANK('Informations clients'!R22),0,
IF($AG$1=5,1,0))</f>
        <v>0</v>
      </c>
      <c r="AL22" s="120">
        <f>+IF(ISBLANK('Informations clients'!G22),0,IF($AG$1=3,1,0))</f>
        <v>0</v>
      </c>
      <c r="AM22" s="120">
        <f>+IF(ISBLANK('Informations clients'!G22),0,IF($AG$1=3,1,0))</f>
        <v>0</v>
      </c>
      <c r="AN22" s="120">
        <f>IF(ISBLANK('Informations clients'!U22),0,
IF($AG$1=12,1,0))</f>
        <v>0</v>
      </c>
      <c r="AO22" s="120">
        <f>IF(ISBLANK('Informations clients'!#REF!),0,
IF($AG$1=6,1,0))</f>
        <v>0</v>
      </c>
      <c r="AP22" s="120">
        <f>IF(ISBLANK('Informations clients'!#REF!),0,
IF($AG$1=12,1,0))</f>
        <v>0</v>
      </c>
      <c r="AQ22" s="120">
        <f>+IF(ISBLANK('Informations clients'!X22),0,IF($AG$1=2,1,0))</f>
        <v>0</v>
      </c>
      <c r="AR22" s="120">
        <f>IF(ISBLANK('Informations clients'!L22),0,
IF($AG$1=2,1,0))</f>
        <v>0</v>
      </c>
      <c r="AS22" s="120">
        <f>IF(ISBLANK('Informations clients'!AF22),0,
IF(ISBLANK('Informations clients'!U22),0,IF(VLOOKUP('Informations clients'!AF22,Technique!$H$45:$I$48,2,FALSE)=1,0,INDEX(Technique!$B$45:$F$58,MATCH($AG$1,Technique!$B$45:$B$58,0),MATCH('Informations clients'!AF22,Technique!$B$45:$F$45,0)))))</f>
        <v>0</v>
      </c>
      <c r="AT22" s="120">
        <f>+IF(ISBLANK('Informations clients'!AF22),0,
IF(ISBLANK('Informations clients'!V22),0,IF(VLOOKUP('Informations clients'!AF22,Technique!$H$45:$I$48,2,FALSE)=1,0,INDEX(Technique!$B$62:$F$75,MATCH($AG$1,Technique!$B$62:$B$75,0),MATCH('Informations clients'!AF22,Technique!$B$62:$F$62,0)))))</f>
        <v>0</v>
      </c>
      <c r="AU22" s="120">
        <f>+IF(ISBLANK('Informations clients'!AF22),0,
IF(AND($AG$1=5,VLOOKUP('Informations clients'!AF22,Technique!$H$45:$I$48,2,FALSE)=4),1,0))</f>
        <v>0</v>
      </c>
      <c r="AV22" s="120">
        <f>+IF(ISBLANK('Informations clients'!X22),0,IF($AG$1=5,1,0))</f>
        <v>0</v>
      </c>
      <c r="AW22" s="121"/>
      <c r="AX22" s="122">
        <f>+IF(ISBLANK('Informations clients'!AG22),0,
IF($AG$1=5,1,0))</f>
        <v>0</v>
      </c>
    </row>
    <row r="23" spans="1:50" s="123" customFormat="1" ht="11.25">
      <c r="A23" s="113" t="str">
        <f>IF(ISBLANK('Informations clients'!A23),"",'Informations clients'!A23)</f>
        <v/>
      </c>
      <c r="B23" s="124" t="str">
        <f>IF(ISBLANK('Informations clients'!C23),"",'Informations clients'!C23)</f>
        <v/>
      </c>
      <c r="C23" s="124" t="str">
        <f>IF(ISBLANK('Informations clients'!E23),"",'Informations clients'!E23)</f>
        <v/>
      </c>
      <c r="D23" s="126" t="str">
        <f>IF(ISBLANK('Informations clients'!G23),"",'Informations clients'!G23)</f>
        <v/>
      </c>
      <c r="E23" s="114"/>
      <c r="F23" s="127"/>
      <c r="G23" s="128"/>
      <c r="H23" s="114"/>
      <c r="I23" s="127"/>
      <c r="J23" s="129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14"/>
      <c r="AA23" s="131"/>
      <c r="AB23" s="115"/>
      <c r="AC23" s="116"/>
      <c r="AD23" s="117">
        <f>+IF(ISBLANK('Informations clients'!I23),0,
IF($AG$1=MONTH('Informations clients'!K23),1,0))</f>
        <v>0</v>
      </c>
      <c r="AE23" s="118">
        <f>+IF(ISBLANK('Informations clients'!J23),0,
IF(MONTH('Informations clients'!K23)=$AG$1,1,0))</f>
        <v>0</v>
      </c>
      <c r="AF23" s="119"/>
      <c r="AG23" s="117">
        <f>+IF(ISBLANK('Informations clients'!N23),0,
INDEX(Technique!$B$11:$F$23,MATCH($AG$1,Technique!$B$11:$B$23,0),MATCH(VLOOKUP('Informations clients'!N23,Technique!$A$4:$B$6,2,FALSE),Technique!$B$11:$F$11,0)))</f>
        <v>0</v>
      </c>
      <c r="AH23" s="120">
        <f>+IF(ISBLANK('Informations clients'!O23),0,
IF(VLOOKUP('Informations clients'!O23,Technique!$A$79:$B$81,2,FALSE)=1,0,
IF(VLOOKUP('Informations clients'!O23,Technique!$A$79:$B$81,2,FALSE)=2,1,
IF($AG$1=1,1,0))))</f>
        <v>0</v>
      </c>
      <c r="AI23" s="120">
        <f>+IF(ISBLANK('Informations clients'!P23),0,
IF(MONTH('Informations clients'!T23)=$AG$1,1,0))</f>
        <v>0</v>
      </c>
      <c r="AJ23" s="120">
        <f>+IF(ISBLANK('Informations clients'!Q23),0,IF($AG$1=EDATE('Informations clients'!G23,3),1,0))</f>
        <v>0</v>
      </c>
      <c r="AK23" s="120">
        <f>+IF(ISBLANK('Informations clients'!R23),0,
IF($AG$1=5,1,0))</f>
        <v>0</v>
      </c>
      <c r="AL23" s="120">
        <f>+IF(ISBLANK('Informations clients'!G23),0,IF($AG$1=3,1,0))</f>
        <v>0</v>
      </c>
      <c r="AM23" s="120">
        <f>+IF(ISBLANK('Informations clients'!G23),0,IF($AG$1=3,1,0))</f>
        <v>0</v>
      </c>
      <c r="AN23" s="120">
        <f>IF(ISBLANK('Informations clients'!U23),0,
IF($AG$1=12,1,0))</f>
        <v>0</v>
      </c>
      <c r="AO23" s="120">
        <f>IF(ISBLANK('Informations clients'!#REF!),0,
IF($AG$1=6,1,0))</f>
        <v>0</v>
      </c>
      <c r="AP23" s="120">
        <f>IF(ISBLANK('Informations clients'!#REF!),0,
IF($AG$1=12,1,0))</f>
        <v>0</v>
      </c>
      <c r="AQ23" s="120">
        <f>+IF(ISBLANK('Informations clients'!X23),0,IF($AG$1=2,1,0))</f>
        <v>0</v>
      </c>
      <c r="AR23" s="120">
        <f>IF(ISBLANK('Informations clients'!L23),0,
IF($AG$1=2,1,0))</f>
        <v>0</v>
      </c>
      <c r="AS23" s="120">
        <f>IF(ISBLANK('Informations clients'!AF23),0,
IF(ISBLANK('Informations clients'!U23),0,IF(VLOOKUP('Informations clients'!AF23,Technique!$H$45:$I$48,2,FALSE)=1,0,INDEX(Technique!$B$45:$F$58,MATCH($AG$1,Technique!$B$45:$B$58,0),MATCH('Informations clients'!AF23,Technique!$B$45:$F$45,0)))))</f>
        <v>0</v>
      </c>
      <c r="AT23" s="120">
        <f>+IF(ISBLANK('Informations clients'!AF23),0,
IF(ISBLANK('Informations clients'!V23),0,IF(VLOOKUP('Informations clients'!AF23,Technique!$H$45:$I$48,2,FALSE)=1,0,INDEX(Technique!$B$62:$F$75,MATCH($AG$1,Technique!$B$62:$B$75,0),MATCH('Informations clients'!AF23,Technique!$B$62:$F$62,0)))))</f>
        <v>0</v>
      </c>
      <c r="AU23" s="120">
        <f>+IF(ISBLANK('Informations clients'!AF23),0,
IF(AND($AG$1=5,VLOOKUP('Informations clients'!AF23,Technique!$H$45:$I$48,2,FALSE)=4),1,0))</f>
        <v>0</v>
      </c>
      <c r="AV23" s="120">
        <f>+IF(ISBLANK('Informations clients'!X23),0,IF($AG$1=5,1,0))</f>
        <v>0</v>
      </c>
      <c r="AW23" s="121"/>
      <c r="AX23" s="122">
        <f>+IF(ISBLANK('Informations clients'!AG23),0,
IF($AG$1=5,1,0))</f>
        <v>0</v>
      </c>
    </row>
    <row r="24" spans="1:50" s="123" customFormat="1" ht="11.25">
      <c r="A24" s="113" t="str">
        <f>IF(ISBLANK('Informations clients'!A24),"",'Informations clients'!A24)</f>
        <v/>
      </c>
      <c r="B24" s="124" t="str">
        <f>IF(ISBLANK('Informations clients'!C24),"",'Informations clients'!C24)</f>
        <v/>
      </c>
      <c r="C24" s="124" t="str">
        <f>IF(ISBLANK('Informations clients'!E24),"",'Informations clients'!E24)</f>
        <v/>
      </c>
      <c r="D24" s="126" t="str">
        <f>IF(ISBLANK('Informations clients'!G24),"",'Informations clients'!G24)</f>
        <v/>
      </c>
      <c r="E24" s="114"/>
      <c r="F24" s="127"/>
      <c r="G24" s="128"/>
      <c r="H24" s="114"/>
      <c r="I24" s="127"/>
      <c r="J24" s="129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14"/>
      <c r="AA24" s="131"/>
      <c r="AB24" s="115"/>
      <c r="AC24" s="116"/>
      <c r="AD24" s="117">
        <f>+IF(ISBLANK('Informations clients'!I24),0,
IF($AG$1=MONTH('Informations clients'!K24),1,0))</f>
        <v>0</v>
      </c>
      <c r="AE24" s="118">
        <f>+IF(ISBLANK('Informations clients'!J24),0,
IF(MONTH('Informations clients'!K24)=$AG$1,1,0))</f>
        <v>0</v>
      </c>
      <c r="AF24" s="119"/>
      <c r="AG24" s="117">
        <f>+IF(ISBLANK('Informations clients'!N24),0,
INDEX(Technique!$B$11:$F$23,MATCH($AG$1,Technique!$B$11:$B$23,0),MATCH(VLOOKUP('Informations clients'!N24,Technique!$A$4:$B$6,2,FALSE),Technique!$B$11:$F$11,0)))</f>
        <v>0</v>
      </c>
      <c r="AH24" s="120">
        <f>+IF(ISBLANK('Informations clients'!O24),0,
IF(VLOOKUP('Informations clients'!O24,Technique!$A$79:$B$81,2,FALSE)=1,0,
IF(VLOOKUP('Informations clients'!O24,Technique!$A$79:$B$81,2,FALSE)=2,1,
IF($AG$1=1,1,0))))</f>
        <v>0</v>
      </c>
      <c r="AI24" s="120">
        <f>+IF(ISBLANK('Informations clients'!P24),0,
IF(MONTH('Informations clients'!T24)=$AG$1,1,0))</f>
        <v>0</v>
      </c>
      <c r="AJ24" s="120">
        <f>+IF(ISBLANK('Informations clients'!Q24),0,IF($AG$1=EDATE('Informations clients'!G24,3),1,0))</f>
        <v>0</v>
      </c>
      <c r="AK24" s="120">
        <f>+IF(ISBLANK('Informations clients'!R24),0,
IF($AG$1=5,1,0))</f>
        <v>0</v>
      </c>
      <c r="AL24" s="120">
        <f>+IF(ISBLANK('Informations clients'!G24),0,IF($AG$1=3,1,0))</f>
        <v>0</v>
      </c>
      <c r="AM24" s="120">
        <f>+IF(ISBLANK('Informations clients'!G24),0,IF($AG$1=3,1,0))</f>
        <v>0</v>
      </c>
      <c r="AN24" s="120">
        <f>IF(ISBLANK('Informations clients'!U24),0,
IF($AG$1=12,1,0))</f>
        <v>0</v>
      </c>
      <c r="AO24" s="120">
        <f>IF(ISBLANK('Informations clients'!#REF!),0,
IF($AG$1=6,1,0))</f>
        <v>0</v>
      </c>
      <c r="AP24" s="120">
        <f>IF(ISBLANK('Informations clients'!#REF!),0,
IF($AG$1=12,1,0))</f>
        <v>0</v>
      </c>
      <c r="AQ24" s="120">
        <f>+IF(ISBLANK('Informations clients'!X24),0,IF($AG$1=2,1,0))</f>
        <v>0</v>
      </c>
      <c r="AR24" s="120">
        <f>IF(ISBLANK('Informations clients'!L24),0,
IF($AG$1=2,1,0))</f>
        <v>0</v>
      </c>
      <c r="AS24" s="120">
        <f>IF(ISBLANK('Informations clients'!AF24),0,
IF(ISBLANK('Informations clients'!U24),0,IF(VLOOKUP('Informations clients'!AF24,Technique!$H$45:$I$48,2,FALSE)=1,0,INDEX(Technique!$B$45:$F$58,MATCH($AG$1,Technique!$B$45:$B$58,0),MATCH('Informations clients'!AF24,Technique!$B$45:$F$45,0)))))</f>
        <v>0</v>
      </c>
      <c r="AT24" s="120">
        <f>+IF(ISBLANK('Informations clients'!AF24),0,
IF(ISBLANK('Informations clients'!V24),0,IF(VLOOKUP('Informations clients'!AF24,Technique!$H$45:$I$48,2,FALSE)=1,0,INDEX(Technique!$B$62:$F$75,MATCH($AG$1,Technique!$B$62:$B$75,0),MATCH('Informations clients'!AF24,Technique!$B$62:$F$62,0)))))</f>
        <v>0</v>
      </c>
      <c r="AU24" s="120">
        <f>+IF(ISBLANK('Informations clients'!AF24),0,
IF(AND($AG$1=5,VLOOKUP('Informations clients'!AF24,Technique!$H$45:$I$48,2,FALSE)=4),1,0))</f>
        <v>0</v>
      </c>
      <c r="AV24" s="120">
        <f>+IF(ISBLANK('Informations clients'!X24),0,IF($AG$1=5,1,0))</f>
        <v>0</v>
      </c>
      <c r="AW24" s="121"/>
      <c r="AX24" s="122">
        <f>+IF(ISBLANK('Informations clients'!AG24),0,
IF($AG$1=5,1,0))</f>
        <v>0</v>
      </c>
    </row>
    <row r="25" spans="1:50" s="123" customFormat="1" ht="11.25">
      <c r="A25" s="113" t="str">
        <f>IF(ISBLANK('Informations clients'!A25),"",'Informations clients'!A25)</f>
        <v/>
      </c>
      <c r="B25" s="124" t="str">
        <f>IF(ISBLANK('Informations clients'!C25),"",'Informations clients'!C25)</f>
        <v/>
      </c>
      <c r="C25" s="124" t="str">
        <f>IF(ISBLANK('Informations clients'!E25),"",'Informations clients'!E25)</f>
        <v/>
      </c>
      <c r="D25" s="126" t="str">
        <f>IF(ISBLANK('Informations clients'!G25),"",'Informations clients'!G25)</f>
        <v/>
      </c>
      <c r="E25" s="114"/>
      <c r="F25" s="127"/>
      <c r="G25" s="128"/>
      <c r="H25" s="114"/>
      <c r="I25" s="127"/>
      <c r="J25" s="129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14"/>
      <c r="AA25" s="131"/>
      <c r="AB25" s="115"/>
      <c r="AC25" s="116"/>
      <c r="AD25" s="117">
        <f>+IF(ISBLANK('Informations clients'!I25),0,
IF($AG$1=MONTH('Informations clients'!K25),1,0))</f>
        <v>0</v>
      </c>
      <c r="AE25" s="118">
        <f>+IF(ISBLANK('Informations clients'!J25),0,
IF(MONTH('Informations clients'!K25)=$AG$1,1,0))</f>
        <v>0</v>
      </c>
      <c r="AF25" s="119"/>
      <c r="AG25" s="117">
        <f>+IF(ISBLANK('Informations clients'!N25),0,
INDEX(Technique!$B$11:$F$23,MATCH($AG$1,Technique!$B$11:$B$23,0),MATCH(VLOOKUP('Informations clients'!N25,Technique!$A$4:$B$6,2,FALSE),Technique!$B$11:$F$11,0)))</f>
        <v>0</v>
      </c>
      <c r="AH25" s="120">
        <f>+IF(ISBLANK('Informations clients'!O25),0,
IF(VLOOKUP('Informations clients'!O25,Technique!$A$79:$B$81,2,FALSE)=1,0,
IF(VLOOKUP('Informations clients'!O25,Technique!$A$79:$B$81,2,FALSE)=2,1,
IF($AG$1=1,1,0))))</f>
        <v>0</v>
      </c>
      <c r="AI25" s="120">
        <f>+IF(ISBLANK('Informations clients'!P25),0,
IF(MONTH('Informations clients'!T25)=$AG$1,1,0))</f>
        <v>0</v>
      </c>
      <c r="AJ25" s="120">
        <f>+IF(ISBLANK('Informations clients'!Q25),0,IF($AG$1=EDATE('Informations clients'!G25,3),1,0))</f>
        <v>0</v>
      </c>
      <c r="AK25" s="120">
        <f>+IF(ISBLANK('Informations clients'!R25),0,
IF($AG$1=5,1,0))</f>
        <v>0</v>
      </c>
      <c r="AL25" s="120">
        <f>+IF(ISBLANK('Informations clients'!G25),0,IF($AG$1=3,1,0))</f>
        <v>0</v>
      </c>
      <c r="AM25" s="120">
        <f>+IF(ISBLANK('Informations clients'!G25),0,IF($AG$1=3,1,0))</f>
        <v>0</v>
      </c>
      <c r="AN25" s="120">
        <f>IF(ISBLANK('Informations clients'!U25),0,
IF($AG$1=12,1,0))</f>
        <v>0</v>
      </c>
      <c r="AO25" s="120">
        <f>IF(ISBLANK('Informations clients'!#REF!),0,
IF($AG$1=6,1,0))</f>
        <v>0</v>
      </c>
      <c r="AP25" s="120">
        <f>IF(ISBLANK('Informations clients'!#REF!),0,
IF($AG$1=12,1,0))</f>
        <v>0</v>
      </c>
      <c r="AQ25" s="120">
        <f>+IF(ISBLANK('Informations clients'!X25),0,IF($AG$1=2,1,0))</f>
        <v>0</v>
      </c>
      <c r="AR25" s="120">
        <f>IF(ISBLANK('Informations clients'!L25),0,
IF($AG$1=2,1,0))</f>
        <v>0</v>
      </c>
      <c r="AS25" s="120">
        <f>IF(ISBLANK('Informations clients'!AF25),0,
IF(ISBLANK('Informations clients'!U25),0,IF(VLOOKUP('Informations clients'!AF25,Technique!$H$45:$I$48,2,FALSE)=1,0,INDEX(Technique!$B$45:$F$58,MATCH($AG$1,Technique!$B$45:$B$58,0),MATCH('Informations clients'!AF25,Technique!$B$45:$F$45,0)))))</f>
        <v>0</v>
      </c>
      <c r="AT25" s="120">
        <f>+IF(ISBLANK('Informations clients'!AF25),0,
IF(ISBLANK('Informations clients'!V25),0,IF(VLOOKUP('Informations clients'!AF25,Technique!$H$45:$I$48,2,FALSE)=1,0,INDEX(Technique!$B$62:$F$75,MATCH($AG$1,Technique!$B$62:$B$75,0),MATCH('Informations clients'!AF25,Technique!$B$62:$F$62,0)))))</f>
        <v>0</v>
      </c>
      <c r="AU25" s="120">
        <f>+IF(ISBLANK('Informations clients'!AF25),0,
IF(AND($AG$1=5,VLOOKUP('Informations clients'!AF25,Technique!$H$45:$I$48,2,FALSE)=4),1,0))</f>
        <v>0</v>
      </c>
      <c r="AV25" s="120">
        <f>+IF(ISBLANK('Informations clients'!X25),0,IF($AG$1=5,1,0))</f>
        <v>0</v>
      </c>
      <c r="AW25" s="121"/>
      <c r="AX25" s="122">
        <f>+IF(ISBLANK('Informations clients'!AG25),0,
IF($AG$1=5,1,0))</f>
        <v>0</v>
      </c>
    </row>
    <row r="26" spans="1:50" s="123" customFormat="1" ht="11.25">
      <c r="A26" s="113" t="str">
        <f>IF(ISBLANK('Informations clients'!A26),"",'Informations clients'!A26)</f>
        <v/>
      </c>
      <c r="B26" s="124" t="str">
        <f>IF(ISBLANK('Informations clients'!C26),"",'Informations clients'!C26)</f>
        <v/>
      </c>
      <c r="C26" s="124" t="str">
        <f>IF(ISBLANK('Informations clients'!E26),"",'Informations clients'!E26)</f>
        <v/>
      </c>
      <c r="D26" s="126" t="str">
        <f>IF(ISBLANK('Informations clients'!G26),"",'Informations clients'!G26)</f>
        <v/>
      </c>
      <c r="E26" s="114"/>
      <c r="F26" s="127"/>
      <c r="G26" s="128"/>
      <c r="H26" s="114"/>
      <c r="I26" s="127"/>
      <c r="J26" s="129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14"/>
      <c r="AA26" s="131"/>
      <c r="AB26" s="115"/>
      <c r="AC26" s="116"/>
      <c r="AD26" s="117">
        <f>+IF(ISBLANK('Informations clients'!I26),0,
IF($AG$1=MONTH('Informations clients'!K26),1,0))</f>
        <v>0</v>
      </c>
      <c r="AE26" s="118">
        <f>+IF(ISBLANK('Informations clients'!J26),0,
IF(MONTH('Informations clients'!K26)=$AG$1,1,0))</f>
        <v>0</v>
      </c>
      <c r="AF26" s="119"/>
      <c r="AG26" s="117">
        <f>+IF(ISBLANK('Informations clients'!N26),0,
INDEX(Technique!$B$11:$F$23,MATCH($AG$1,Technique!$B$11:$B$23,0),MATCH(VLOOKUP('Informations clients'!N26,Technique!$A$4:$B$6,2,FALSE),Technique!$B$11:$F$11,0)))</f>
        <v>0</v>
      </c>
      <c r="AH26" s="120">
        <f>+IF(ISBLANK('Informations clients'!O26),0,
IF(VLOOKUP('Informations clients'!O26,Technique!$A$79:$B$81,2,FALSE)=1,0,
IF(VLOOKUP('Informations clients'!O26,Technique!$A$79:$B$81,2,FALSE)=2,1,
IF($AG$1=1,1,0))))</f>
        <v>0</v>
      </c>
      <c r="AI26" s="120">
        <f>+IF(ISBLANK('Informations clients'!P26),0,
IF(MONTH('Informations clients'!T26)=$AG$1,1,0))</f>
        <v>0</v>
      </c>
      <c r="AJ26" s="120">
        <f>+IF(ISBLANK('Informations clients'!Q26),0,IF($AG$1=EDATE('Informations clients'!G26,3),1,0))</f>
        <v>0</v>
      </c>
      <c r="AK26" s="120">
        <f>+IF(ISBLANK('Informations clients'!R26),0,
IF($AG$1=5,1,0))</f>
        <v>0</v>
      </c>
      <c r="AL26" s="120">
        <f>+IF(ISBLANK('Informations clients'!G26),0,IF($AG$1=3,1,0))</f>
        <v>0</v>
      </c>
      <c r="AM26" s="120">
        <f>+IF(ISBLANK('Informations clients'!G26),0,IF($AG$1=3,1,0))</f>
        <v>0</v>
      </c>
      <c r="AN26" s="120">
        <f>IF(ISBLANK('Informations clients'!U26),0,
IF($AG$1=12,1,0))</f>
        <v>0</v>
      </c>
      <c r="AO26" s="120">
        <f>IF(ISBLANK('Informations clients'!#REF!),0,
IF($AG$1=6,1,0))</f>
        <v>0</v>
      </c>
      <c r="AP26" s="120">
        <f>IF(ISBLANK('Informations clients'!#REF!),0,
IF($AG$1=12,1,0))</f>
        <v>0</v>
      </c>
      <c r="AQ26" s="120">
        <f>+IF(ISBLANK('Informations clients'!X26),0,IF($AG$1=2,1,0))</f>
        <v>0</v>
      </c>
      <c r="AR26" s="120">
        <f>IF(ISBLANK('Informations clients'!L26),0,
IF($AG$1=2,1,0))</f>
        <v>0</v>
      </c>
      <c r="AS26" s="120">
        <f>IF(ISBLANK('Informations clients'!AF26),0,
IF(ISBLANK('Informations clients'!U26),0,IF(VLOOKUP('Informations clients'!AF26,Technique!$H$45:$I$48,2,FALSE)=1,0,INDEX(Technique!$B$45:$F$58,MATCH($AG$1,Technique!$B$45:$B$58,0),MATCH('Informations clients'!AF26,Technique!$B$45:$F$45,0)))))</f>
        <v>0</v>
      </c>
      <c r="AT26" s="120">
        <f>+IF(ISBLANK('Informations clients'!AF26),0,
IF(ISBLANK('Informations clients'!V26),0,IF(VLOOKUP('Informations clients'!AF26,Technique!$H$45:$I$48,2,FALSE)=1,0,INDEX(Technique!$B$62:$F$75,MATCH($AG$1,Technique!$B$62:$B$75,0),MATCH('Informations clients'!AF26,Technique!$B$62:$F$62,0)))))</f>
        <v>0</v>
      </c>
      <c r="AU26" s="120">
        <f>+IF(ISBLANK('Informations clients'!AF26),0,
IF(AND($AG$1=5,VLOOKUP('Informations clients'!AF26,Technique!$H$45:$I$48,2,FALSE)=4),1,0))</f>
        <v>0</v>
      </c>
      <c r="AV26" s="120">
        <f>+IF(ISBLANK('Informations clients'!X26),0,IF($AG$1=5,1,0))</f>
        <v>0</v>
      </c>
      <c r="AW26" s="121"/>
      <c r="AX26" s="122">
        <f>+IF(ISBLANK('Informations clients'!AG26),0,
IF($AG$1=5,1,0))</f>
        <v>0</v>
      </c>
    </row>
    <row r="27" spans="1:50" s="123" customFormat="1" ht="11.25">
      <c r="A27" s="113" t="str">
        <f>IF(ISBLANK('Informations clients'!A27),"",'Informations clients'!A27)</f>
        <v/>
      </c>
      <c r="B27" s="124" t="str">
        <f>IF(ISBLANK('Informations clients'!C27),"",'Informations clients'!C27)</f>
        <v/>
      </c>
      <c r="C27" s="124" t="str">
        <f>IF(ISBLANK('Informations clients'!E27),"",'Informations clients'!E27)</f>
        <v/>
      </c>
      <c r="D27" s="126" t="str">
        <f>IF(ISBLANK('Informations clients'!G27),"",'Informations clients'!G27)</f>
        <v/>
      </c>
      <c r="E27" s="114"/>
      <c r="F27" s="127"/>
      <c r="G27" s="128"/>
      <c r="H27" s="114"/>
      <c r="I27" s="127"/>
      <c r="J27" s="129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14"/>
      <c r="AA27" s="131"/>
      <c r="AB27" s="115"/>
      <c r="AC27" s="116"/>
      <c r="AD27" s="117">
        <f>+IF(ISBLANK('Informations clients'!I27),0,
IF($AG$1=MONTH('Informations clients'!K27),1,0))</f>
        <v>0</v>
      </c>
      <c r="AE27" s="118">
        <f>+IF(ISBLANK('Informations clients'!J27),0,
IF(MONTH('Informations clients'!K27)=$AG$1,1,0))</f>
        <v>0</v>
      </c>
      <c r="AF27" s="119"/>
      <c r="AG27" s="117">
        <f>+IF(ISBLANK('Informations clients'!N27),0,
INDEX(Technique!$B$11:$F$23,MATCH($AG$1,Technique!$B$11:$B$23,0),MATCH(VLOOKUP('Informations clients'!N27,Technique!$A$4:$B$6,2,FALSE),Technique!$B$11:$F$11,0)))</f>
        <v>0</v>
      </c>
      <c r="AH27" s="120">
        <f>+IF(ISBLANK('Informations clients'!O27),0,
IF(VLOOKUP('Informations clients'!O27,Technique!$A$79:$B$81,2,FALSE)=1,0,
IF(VLOOKUP('Informations clients'!O27,Technique!$A$79:$B$81,2,FALSE)=2,1,
IF($AG$1=1,1,0))))</f>
        <v>0</v>
      </c>
      <c r="AI27" s="120">
        <f>+IF(ISBLANK('Informations clients'!P27),0,
IF(MONTH('Informations clients'!T27)=$AG$1,1,0))</f>
        <v>0</v>
      </c>
      <c r="AJ27" s="120">
        <f>+IF(ISBLANK('Informations clients'!Q27),0,IF($AG$1=EDATE('Informations clients'!G27,3),1,0))</f>
        <v>0</v>
      </c>
      <c r="AK27" s="120">
        <f>+IF(ISBLANK('Informations clients'!R27),0,
IF($AG$1=5,1,0))</f>
        <v>0</v>
      </c>
      <c r="AL27" s="120">
        <f>+IF(ISBLANK('Informations clients'!G27),0,IF($AG$1=3,1,0))</f>
        <v>0</v>
      </c>
      <c r="AM27" s="120">
        <f>+IF(ISBLANK('Informations clients'!G27),0,IF($AG$1=3,1,0))</f>
        <v>0</v>
      </c>
      <c r="AN27" s="120">
        <f>IF(ISBLANK('Informations clients'!U27),0,
IF($AG$1=12,1,0))</f>
        <v>0</v>
      </c>
      <c r="AO27" s="120">
        <f>IF(ISBLANK('Informations clients'!#REF!),0,
IF($AG$1=6,1,0))</f>
        <v>0</v>
      </c>
      <c r="AP27" s="120">
        <f>IF(ISBLANK('Informations clients'!#REF!),0,
IF($AG$1=12,1,0))</f>
        <v>0</v>
      </c>
      <c r="AQ27" s="120">
        <f>+IF(ISBLANK('Informations clients'!X27),0,IF($AG$1=2,1,0))</f>
        <v>0</v>
      </c>
      <c r="AR27" s="120">
        <f>IF(ISBLANK('Informations clients'!L27),0,
IF($AG$1=2,1,0))</f>
        <v>0</v>
      </c>
      <c r="AS27" s="120">
        <f>IF(ISBLANK('Informations clients'!AF27),0,
IF(ISBLANK('Informations clients'!U27),0,IF(VLOOKUP('Informations clients'!AF27,Technique!$H$45:$I$48,2,FALSE)=1,0,INDEX(Technique!$B$45:$F$58,MATCH($AG$1,Technique!$B$45:$B$58,0),MATCH('Informations clients'!AF27,Technique!$B$45:$F$45,0)))))</f>
        <v>0</v>
      </c>
      <c r="AT27" s="120">
        <f>+IF(ISBLANK('Informations clients'!AF27),0,
IF(ISBLANK('Informations clients'!V27),0,IF(VLOOKUP('Informations clients'!AF27,Technique!$H$45:$I$48,2,FALSE)=1,0,INDEX(Technique!$B$62:$F$75,MATCH($AG$1,Technique!$B$62:$B$75,0),MATCH('Informations clients'!AF27,Technique!$B$62:$F$62,0)))))</f>
        <v>0</v>
      </c>
      <c r="AU27" s="120">
        <f>+IF(ISBLANK('Informations clients'!AF27),0,
IF(AND($AG$1=5,VLOOKUP('Informations clients'!AF27,Technique!$H$45:$I$48,2,FALSE)=4),1,0))</f>
        <v>0</v>
      </c>
      <c r="AV27" s="120">
        <f>+IF(ISBLANK('Informations clients'!X27),0,IF($AG$1=5,1,0))</f>
        <v>0</v>
      </c>
      <c r="AW27" s="121"/>
      <c r="AX27" s="122">
        <f>+IF(ISBLANK('Informations clients'!AG27),0,
IF($AG$1=5,1,0))</f>
        <v>0</v>
      </c>
    </row>
    <row r="28" spans="1:50" s="123" customFormat="1" ht="11.25">
      <c r="A28" s="113" t="str">
        <f>IF(ISBLANK('Informations clients'!A28),"",'Informations clients'!A28)</f>
        <v/>
      </c>
      <c r="B28" s="124" t="str">
        <f>IF(ISBLANK('Informations clients'!C28),"",'Informations clients'!C28)</f>
        <v/>
      </c>
      <c r="C28" s="124" t="str">
        <f>IF(ISBLANK('Informations clients'!E28),"",'Informations clients'!E28)</f>
        <v/>
      </c>
      <c r="D28" s="126" t="str">
        <f>IF(ISBLANK('Informations clients'!G28),"",'Informations clients'!G28)</f>
        <v/>
      </c>
      <c r="E28" s="114"/>
      <c r="F28" s="127"/>
      <c r="G28" s="128"/>
      <c r="H28" s="114"/>
      <c r="I28" s="127"/>
      <c r="J28" s="129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14"/>
      <c r="AA28" s="131"/>
      <c r="AB28" s="115"/>
      <c r="AC28" s="116"/>
      <c r="AD28" s="117">
        <f>+IF(ISBLANK('Informations clients'!I28),0,
IF($AG$1=MONTH('Informations clients'!K28),1,0))</f>
        <v>0</v>
      </c>
      <c r="AE28" s="118">
        <f>+IF(ISBLANK('Informations clients'!J28),0,
IF(MONTH('Informations clients'!K28)=$AG$1,1,0))</f>
        <v>0</v>
      </c>
      <c r="AF28" s="119"/>
      <c r="AG28" s="117">
        <f>+IF(ISBLANK('Informations clients'!N28),0,
INDEX(Technique!$B$11:$F$23,MATCH($AG$1,Technique!$B$11:$B$23,0),MATCH(VLOOKUP('Informations clients'!N28,Technique!$A$4:$B$6,2,FALSE),Technique!$B$11:$F$11,0)))</f>
        <v>0</v>
      </c>
      <c r="AH28" s="120">
        <f>+IF(ISBLANK('Informations clients'!O28),0,
IF(VLOOKUP('Informations clients'!O28,Technique!$A$79:$B$81,2,FALSE)=1,0,
IF(VLOOKUP('Informations clients'!O28,Technique!$A$79:$B$81,2,FALSE)=2,1,
IF($AG$1=1,1,0))))</f>
        <v>0</v>
      </c>
      <c r="AI28" s="120">
        <f>+IF(ISBLANK('Informations clients'!P28),0,
IF(MONTH('Informations clients'!T28)=$AG$1,1,0))</f>
        <v>0</v>
      </c>
      <c r="AJ28" s="120">
        <f>+IF(ISBLANK('Informations clients'!Q28),0,IF($AG$1=EDATE('Informations clients'!G28,3),1,0))</f>
        <v>0</v>
      </c>
      <c r="AK28" s="120">
        <f>+IF(ISBLANK('Informations clients'!R28),0,
IF($AG$1=5,1,0))</f>
        <v>0</v>
      </c>
      <c r="AL28" s="120">
        <f>+IF(ISBLANK('Informations clients'!G28),0,IF($AG$1=3,1,0))</f>
        <v>0</v>
      </c>
      <c r="AM28" s="120">
        <f>+IF(ISBLANK('Informations clients'!G28),0,IF($AG$1=3,1,0))</f>
        <v>0</v>
      </c>
      <c r="AN28" s="120">
        <f>IF(ISBLANK('Informations clients'!U28),0,
IF($AG$1=12,1,0))</f>
        <v>0</v>
      </c>
      <c r="AO28" s="120">
        <f>IF(ISBLANK('Informations clients'!#REF!),0,
IF($AG$1=6,1,0))</f>
        <v>0</v>
      </c>
      <c r="AP28" s="120">
        <f>IF(ISBLANK('Informations clients'!#REF!),0,
IF($AG$1=12,1,0))</f>
        <v>0</v>
      </c>
      <c r="AQ28" s="120">
        <f>+IF(ISBLANK('Informations clients'!X28),0,IF($AG$1=2,1,0))</f>
        <v>0</v>
      </c>
      <c r="AR28" s="120">
        <f>IF(ISBLANK('Informations clients'!L28),0,
IF($AG$1=2,1,0))</f>
        <v>0</v>
      </c>
      <c r="AS28" s="120">
        <f>IF(ISBLANK('Informations clients'!AF28),0,
IF(ISBLANK('Informations clients'!U28),0,IF(VLOOKUP('Informations clients'!AF28,Technique!$H$45:$I$48,2,FALSE)=1,0,INDEX(Technique!$B$45:$F$58,MATCH($AG$1,Technique!$B$45:$B$58,0),MATCH('Informations clients'!AF28,Technique!$B$45:$F$45,0)))))</f>
        <v>0</v>
      </c>
      <c r="AT28" s="120">
        <f>+IF(ISBLANK('Informations clients'!AF28),0,
IF(ISBLANK('Informations clients'!V28),0,IF(VLOOKUP('Informations clients'!AF28,Technique!$H$45:$I$48,2,FALSE)=1,0,INDEX(Technique!$B$62:$F$75,MATCH($AG$1,Technique!$B$62:$B$75,0),MATCH('Informations clients'!AF28,Technique!$B$62:$F$62,0)))))</f>
        <v>0</v>
      </c>
      <c r="AU28" s="120">
        <f>+IF(ISBLANK('Informations clients'!AF28),0,
IF(AND($AG$1=5,VLOOKUP('Informations clients'!AF28,Technique!$H$45:$I$48,2,FALSE)=4),1,0))</f>
        <v>0</v>
      </c>
      <c r="AV28" s="120">
        <f>+IF(ISBLANK('Informations clients'!X28),0,IF($AG$1=5,1,0))</f>
        <v>0</v>
      </c>
      <c r="AW28" s="121"/>
      <c r="AX28" s="122">
        <f>+IF(ISBLANK('Informations clients'!AG28),0,
IF($AG$1=5,1,0))</f>
        <v>0</v>
      </c>
    </row>
    <row r="29" spans="1:50" s="123" customFormat="1" ht="11.25">
      <c r="A29" s="113" t="str">
        <f>IF(ISBLANK('Informations clients'!A29),"",'Informations clients'!A29)</f>
        <v/>
      </c>
      <c r="B29" s="124" t="str">
        <f>IF(ISBLANK('Informations clients'!C29),"",'Informations clients'!C29)</f>
        <v/>
      </c>
      <c r="C29" s="124" t="str">
        <f>IF(ISBLANK('Informations clients'!E29),"",'Informations clients'!E29)</f>
        <v/>
      </c>
      <c r="D29" s="126" t="str">
        <f>IF(ISBLANK('Informations clients'!G29),"",'Informations clients'!G29)</f>
        <v/>
      </c>
      <c r="E29" s="114"/>
      <c r="F29" s="127"/>
      <c r="G29" s="128"/>
      <c r="H29" s="114"/>
      <c r="I29" s="127"/>
      <c r="J29" s="129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14"/>
      <c r="AA29" s="131"/>
      <c r="AB29" s="115"/>
      <c r="AC29" s="116"/>
      <c r="AD29" s="117">
        <f>+IF(ISBLANK('Informations clients'!I29),0,
IF($AG$1=MONTH('Informations clients'!K29),1,0))</f>
        <v>0</v>
      </c>
      <c r="AE29" s="118">
        <f>+IF(ISBLANK('Informations clients'!J29),0,
IF(MONTH('Informations clients'!K29)=$AG$1,1,0))</f>
        <v>0</v>
      </c>
      <c r="AF29" s="119"/>
      <c r="AG29" s="117">
        <f>+IF(ISBLANK('Informations clients'!N29),0,
INDEX(Technique!$B$11:$F$23,MATCH($AG$1,Technique!$B$11:$B$23,0),MATCH(VLOOKUP('Informations clients'!N29,Technique!$A$4:$B$6,2,FALSE),Technique!$B$11:$F$11,0)))</f>
        <v>0</v>
      </c>
      <c r="AH29" s="120">
        <f>+IF(ISBLANK('Informations clients'!O29),0,
IF(VLOOKUP('Informations clients'!O29,Technique!$A$79:$B$81,2,FALSE)=1,0,
IF(VLOOKUP('Informations clients'!O29,Technique!$A$79:$B$81,2,FALSE)=2,1,
IF($AG$1=1,1,0))))</f>
        <v>0</v>
      </c>
      <c r="AI29" s="120">
        <f>+IF(ISBLANK('Informations clients'!P29),0,
IF(MONTH('Informations clients'!T29)=$AG$1,1,0))</f>
        <v>0</v>
      </c>
      <c r="AJ29" s="120">
        <f>+IF(ISBLANK('Informations clients'!Q29),0,IF($AG$1=EDATE('Informations clients'!G29,3),1,0))</f>
        <v>0</v>
      </c>
      <c r="AK29" s="120">
        <f>+IF(ISBLANK('Informations clients'!R29),0,
IF($AG$1=5,1,0))</f>
        <v>0</v>
      </c>
      <c r="AL29" s="120">
        <f>+IF(ISBLANK('Informations clients'!G29),0,IF($AG$1=3,1,0))</f>
        <v>0</v>
      </c>
      <c r="AM29" s="120">
        <f>+IF(ISBLANK('Informations clients'!G29),0,IF($AG$1=3,1,0))</f>
        <v>0</v>
      </c>
      <c r="AN29" s="120">
        <f>IF(ISBLANK('Informations clients'!U29),0,
IF($AG$1=12,1,0))</f>
        <v>0</v>
      </c>
      <c r="AO29" s="120">
        <f>IF(ISBLANK('Informations clients'!#REF!),0,
IF($AG$1=6,1,0))</f>
        <v>0</v>
      </c>
      <c r="AP29" s="120">
        <f>IF(ISBLANK('Informations clients'!#REF!),0,
IF($AG$1=12,1,0))</f>
        <v>0</v>
      </c>
      <c r="AQ29" s="120">
        <f>+IF(ISBLANK('Informations clients'!X29),0,IF($AG$1=2,1,0))</f>
        <v>0</v>
      </c>
      <c r="AR29" s="120">
        <f>IF(ISBLANK('Informations clients'!L29),0,
IF($AG$1=2,1,0))</f>
        <v>0</v>
      </c>
      <c r="AS29" s="120">
        <f>IF(ISBLANK('Informations clients'!AF29),0,
IF(ISBLANK('Informations clients'!U29),0,IF(VLOOKUP('Informations clients'!AF29,Technique!$H$45:$I$48,2,FALSE)=1,0,INDEX(Technique!$B$45:$F$58,MATCH($AG$1,Technique!$B$45:$B$58,0),MATCH('Informations clients'!AF29,Technique!$B$45:$F$45,0)))))</f>
        <v>0</v>
      </c>
      <c r="AT29" s="120">
        <f>+IF(ISBLANK('Informations clients'!AF29),0,
IF(ISBLANK('Informations clients'!V29),0,IF(VLOOKUP('Informations clients'!AF29,Technique!$H$45:$I$48,2,FALSE)=1,0,INDEX(Technique!$B$62:$F$75,MATCH($AG$1,Technique!$B$62:$B$75,0),MATCH('Informations clients'!AF29,Technique!$B$62:$F$62,0)))))</f>
        <v>0</v>
      </c>
      <c r="AU29" s="120">
        <f>+IF(ISBLANK('Informations clients'!AF29),0,
IF(AND($AG$1=5,VLOOKUP('Informations clients'!AF29,Technique!$H$45:$I$48,2,FALSE)=4),1,0))</f>
        <v>0</v>
      </c>
      <c r="AV29" s="120">
        <f>+IF(ISBLANK('Informations clients'!X29),0,IF($AG$1=5,1,0))</f>
        <v>0</v>
      </c>
      <c r="AW29" s="121"/>
      <c r="AX29" s="122">
        <f>+IF(ISBLANK('Informations clients'!AG29),0,
IF($AG$1=5,1,0))</f>
        <v>0</v>
      </c>
    </row>
    <row r="30" spans="1:50" s="123" customFormat="1" ht="11.25">
      <c r="A30" s="113" t="str">
        <f>IF(ISBLANK('Informations clients'!A30),"",'Informations clients'!A30)</f>
        <v/>
      </c>
      <c r="B30" s="124" t="str">
        <f>IF(ISBLANK('Informations clients'!C30),"",'Informations clients'!C30)</f>
        <v/>
      </c>
      <c r="C30" s="124" t="str">
        <f>IF(ISBLANK('Informations clients'!E30),"",'Informations clients'!E30)</f>
        <v/>
      </c>
      <c r="D30" s="126" t="str">
        <f>IF(ISBLANK('Informations clients'!G30),"",'Informations clients'!G30)</f>
        <v/>
      </c>
      <c r="E30" s="114"/>
      <c r="F30" s="127"/>
      <c r="G30" s="128"/>
      <c r="H30" s="114"/>
      <c r="I30" s="127"/>
      <c r="J30" s="129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14"/>
      <c r="AA30" s="131"/>
      <c r="AB30" s="115"/>
      <c r="AC30" s="116"/>
      <c r="AD30" s="117">
        <f>+IF(ISBLANK('Informations clients'!I30),0,
IF($AG$1=MONTH('Informations clients'!K30),1,0))</f>
        <v>0</v>
      </c>
      <c r="AE30" s="118">
        <f>+IF(ISBLANK('Informations clients'!J30),0,
IF(MONTH('Informations clients'!K30)=$AG$1,1,0))</f>
        <v>0</v>
      </c>
      <c r="AF30" s="119"/>
      <c r="AG30" s="117">
        <f>+IF(ISBLANK('Informations clients'!N30),0,
INDEX(Technique!$B$11:$F$23,MATCH($AG$1,Technique!$B$11:$B$23,0),MATCH(VLOOKUP('Informations clients'!N30,Technique!$A$4:$B$6,2,FALSE),Technique!$B$11:$F$11,0)))</f>
        <v>0</v>
      </c>
      <c r="AH30" s="120">
        <f>+IF(ISBLANK('Informations clients'!O30),0,
IF(VLOOKUP('Informations clients'!O30,Technique!$A$79:$B$81,2,FALSE)=1,0,
IF(VLOOKUP('Informations clients'!O30,Technique!$A$79:$B$81,2,FALSE)=2,1,
IF($AG$1=1,1,0))))</f>
        <v>0</v>
      </c>
      <c r="AI30" s="120">
        <f>+IF(ISBLANK('Informations clients'!P30),0,
IF(MONTH('Informations clients'!T30)=$AG$1,1,0))</f>
        <v>0</v>
      </c>
      <c r="AJ30" s="120">
        <f>+IF(ISBLANK('Informations clients'!Q30),0,IF($AG$1=EDATE('Informations clients'!G30,3),1,0))</f>
        <v>0</v>
      </c>
      <c r="AK30" s="120">
        <f>+IF(ISBLANK('Informations clients'!R30),0,
IF($AG$1=5,1,0))</f>
        <v>0</v>
      </c>
      <c r="AL30" s="120">
        <f>+IF(ISBLANK('Informations clients'!G30),0,IF($AG$1=3,1,0))</f>
        <v>0</v>
      </c>
      <c r="AM30" s="120">
        <f>+IF(ISBLANK('Informations clients'!G30),0,IF($AG$1=3,1,0))</f>
        <v>0</v>
      </c>
      <c r="AN30" s="120">
        <f>IF(ISBLANK('Informations clients'!U30),0,
IF($AG$1=12,1,0))</f>
        <v>0</v>
      </c>
      <c r="AO30" s="120">
        <f>IF(ISBLANK('Informations clients'!#REF!),0,
IF($AG$1=6,1,0))</f>
        <v>0</v>
      </c>
      <c r="AP30" s="120">
        <f>IF(ISBLANK('Informations clients'!#REF!),0,
IF($AG$1=12,1,0))</f>
        <v>0</v>
      </c>
      <c r="AQ30" s="120">
        <f>+IF(ISBLANK('Informations clients'!X30),0,IF($AG$1=2,1,0))</f>
        <v>0</v>
      </c>
      <c r="AR30" s="120">
        <f>IF(ISBLANK('Informations clients'!L30),0,
IF($AG$1=2,1,0))</f>
        <v>0</v>
      </c>
      <c r="AS30" s="120">
        <f>IF(ISBLANK('Informations clients'!AF30),0,
IF(ISBLANK('Informations clients'!U30),0,IF(VLOOKUP('Informations clients'!AF30,Technique!$H$45:$I$48,2,FALSE)=1,0,INDEX(Technique!$B$45:$F$58,MATCH($AG$1,Technique!$B$45:$B$58,0),MATCH('Informations clients'!AF30,Technique!$B$45:$F$45,0)))))</f>
        <v>0</v>
      </c>
      <c r="AT30" s="120">
        <f>+IF(ISBLANK('Informations clients'!AF30),0,
IF(ISBLANK('Informations clients'!V30),0,IF(VLOOKUP('Informations clients'!AF30,Technique!$H$45:$I$48,2,FALSE)=1,0,INDEX(Technique!$B$62:$F$75,MATCH($AG$1,Technique!$B$62:$B$75,0),MATCH('Informations clients'!AF30,Technique!$B$62:$F$62,0)))))</f>
        <v>0</v>
      </c>
      <c r="AU30" s="120">
        <f>+IF(ISBLANK('Informations clients'!AF30),0,
IF(AND($AG$1=5,VLOOKUP('Informations clients'!AF30,Technique!$H$45:$I$48,2,FALSE)=4),1,0))</f>
        <v>0</v>
      </c>
      <c r="AV30" s="120">
        <f>+IF(ISBLANK('Informations clients'!X30),0,IF($AG$1=5,1,0))</f>
        <v>0</v>
      </c>
      <c r="AW30" s="121"/>
      <c r="AX30" s="122">
        <f>+IF(ISBLANK('Informations clients'!AG30),0,
IF($AG$1=5,1,0))</f>
        <v>0</v>
      </c>
    </row>
    <row r="31" spans="1:50" s="123" customFormat="1" ht="11.25">
      <c r="A31" s="113" t="str">
        <f>IF(ISBLANK('Informations clients'!A31),"",'Informations clients'!A31)</f>
        <v/>
      </c>
      <c r="B31" s="124" t="str">
        <f>IF(ISBLANK('Informations clients'!C31),"",'Informations clients'!C31)</f>
        <v/>
      </c>
      <c r="C31" s="124" t="str">
        <f>IF(ISBLANK('Informations clients'!E31),"",'Informations clients'!E31)</f>
        <v/>
      </c>
      <c r="D31" s="126" t="str">
        <f>IF(ISBLANK('Informations clients'!G31),"",'Informations clients'!G31)</f>
        <v/>
      </c>
      <c r="E31" s="114"/>
      <c r="F31" s="127"/>
      <c r="G31" s="128"/>
      <c r="H31" s="114"/>
      <c r="I31" s="127"/>
      <c r="J31" s="129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14"/>
      <c r="AA31" s="131"/>
      <c r="AB31" s="115"/>
      <c r="AC31" s="116"/>
      <c r="AD31" s="117">
        <f>+IF(ISBLANK('Informations clients'!I31),0,
IF($AG$1=MONTH('Informations clients'!K31),1,0))</f>
        <v>0</v>
      </c>
      <c r="AE31" s="118">
        <f>+IF(ISBLANK('Informations clients'!J31),0,
IF(MONTH('Informations clients'!K31)=$AG$1,1,0))</f>
        <v>0</v>
      </c>
      <c r="AF31" s="119"/>
      <c r="AG31" s="117">
        <f>+IF(ISBLANK('Informations clients'!N31),0,
INDEX(Technique!$B$11:$F$23,MATCH($AG$1,Technique!$B$11:$B$23,0),MATCH(VLOOKUP('Informations clients'!N31,Technique!$A$4:$B$6,2,FALSE),Technique!$B$11:$F$11,0)))</f>
        <v>0</v>
      </c>
      <c r="AH31" s="120">
        <f>+IF(ISBLANK('Informations clients'!O31),0,
IF(VLOOKUP('Informations clients'!O31,Technique!$A$79:$B$81,2,FALSE)=1,0,
IF(VLOOKUP('Informations clients'!O31,Technique!$A$79:$B$81,2,FALSE)=2,1,
IF($AG$1=1,1,0))))</f>
        <v>0</v>
      </c>
      <c r="AI31" s="120">
        <f>+IF(ISBLANK('Informations clients'!P31),0,
IF(MONTH('Informations clients'!T31)=$AG$1,1,0))</f>
        <v>0</v>
      </c>
      <c r="AJ31" s="120">
        <f>+IF(ISBLANK('Informations clients'!Q31),0,IF($AG$1=EDATE('Informations clients'!G31,3),1,0))</f>
        <v>0</v>
      </c>
      <c r="AK31" s="120">
        <f>+IF(ISBLANK('Informations clients'!R31),0,
IF($AG$1=5,1,0))</f>
        <v>0</v>
      </c>
      <c r="AL31" s="120">
        <f>+IF(ISBLANK('Informations clients'!G31),0,IF($AG$1=3,1,0))</f>
        <v>0</v>
      </c>
      <c r="AM31" s="120">
        <f>+IF(ISBLANK('Informations clients'!G31),0,IF($AG$1=3,1,0))</f>
        <v>0</v>
      </c>
      <c r="AN31" s="120">
        <f>IF(ISBLANK('Informations clients'!U31),0,
IF($AG$1=12,1,0))</f>
        <v>0</v>
      </c>
      <c r="AO31" s="120">
        <f>IF(ISBLANK('Informations clients'!#REF!),0,
IF($AG$1=6,1,0))</f>
        <v>0</v>
      </c>
      <c r="AP31" s="120">
        <f>IF(ISBLANK('Informations clients'!#REF!),0,
IF($AG$1=12,1,0))</f>
        <v>0</v>
      </c>
      <c r="AQ31" s="120">
        <f>+IF(ISBLANK('Informations clients'!X31),0,IF($AG$1=2,1,0))</f>
        <v>0</v>
      </c>
      <c r="AR31" s="120">
        <f>IF(ISBLANK('Informations clients'!L31),0,
IF($AG$1=2,1,0))</f>
        <v>0</v>
      </c>
      <c r="AS31" s="120">
        <f>IF(ISBLANK('Informations clients'!AF31),0,
IF(ISBLANK('Informations clients'!U31),0,IF(VLOOKUP('Informations clients'!AF31,Technique!$H$45:$I$48,2,FALSE)=1,0,INDEX(Technique!$B$45:$F$58,MATCH($AG$1,Technique!$B$45:$B$58,0),MATCH('Informations clients'!AF31,Technique!$B$45:$F$45,0)))))</f>
        <v>0</v>
      </c>
      <c r="AT31" s="120">
        <f>+IF(ISBLANK('Informations clients'!AF31),0,
IF(ISBLANK('Informations clients'!V31),0,IF(VLOOKUP('Informations clients'!AF31,Technique!$H$45:$I$48,2,FALSE)=1,0,INDEX(Technique!$B$62:$F$75,MATCH($AG$1,Technique!$B$62:$B$75,0),MATCH('Informations clients'!AF31,Technique!$B$62:$F$62,0)))))</f>
        <v>0</v>
      </c>
      <c r="AU31" s="120">
        <f>+IF(ISBLANK('Informations clients'!AF31),0,
IF(AND($AG$1=5,VLOOKUP('Informations clients'!AF31,Technique!$H$45:$I$48,2,FALSE)=4),1,0))</f>
        <v>0</v>
      </c>
      <c r="AV31" s="120">
        <f>+IF(ISBLANK('Informations clients'!X31),0,IF($AG$1=5,1,0))</f>
        <v>0</v>
      </c>
      <c r="AW31" s="121"/>
      <c r="AX31" s="122">
        <f>+IF(ISBLANK('Informations clients'!AG31),0,
IF($AG$1=5,1,0))</f>
        <v>0</v>
      </c>
    </row>
    <row r="32" spans="1:50" s="123" customFormat="1" ht="11.25">
      <c r="A32" s="113" t="str">
        <f>IF(ISBLANK('Informations clients'!A32),"",'Informations clients'!A32)</f>
        <v/>
      </c>
      <c r="B32" s="124" t="str">
        <f>IF(ISBLANK('Informations clients'!C32),"",'Informations clients'!C32)</f>
        <v/>
      </c>
      <c r="C32" s="124" t="str">
        <f>IF(ISBLANK('Informations clients'!E32),"",'Informations clients'!E32)</f>
        <v/>
      </c>
      <c r="D32" s="126" t="str">
        <f>IF(ISBLANK('Informations clients'!G32),"",'Informations clients'!G32)</f>
        <v/>
      </c>
      <c r="E32" s="114"/>
      <c r="F32" s="127"/>
      <c r="G32" s="128"/>
      <c r="H32" s="114"/>
      <c r="I32" s="127"/>
      <c r="J32" s="129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14"/>
      <c r="AA32" s="131"/>
      <c r="AB32" s="115"/>
      <c r="AC32" s="116"/>
      <c r="AD32" s="117">
        <f>+IF(ISBLANK('Informations clients'!I32),0,
IF($AG$1=MONTH('Informations clients'!K32),1,0))</f>
        <v>0</v>
      </c>
      <c r="AE32" s="118">
        <f>+IF(ISBLANK('Informations clients'!J32),0,
IF(MONTH('Informations clients'!K32)=$AG$1,1,0))</f>
        <v>0</v>
      </c>
      <c r="AF32" s="119"/>
      <c r="AG32" s="117">
        <f>+IF(ISBLANK('Informations clients'!N32),0,
INDEX(Technique!$B$11:$F$23,MATCH($AG$1,Technique!$B$11:$B$23,0),MATCH(VLOOKUP('Informations clients'!N32,Technique!$A$4:$B$6,2,FALSE),Technique!$B$11:$F$11,0)))</f>
        <v>0</v>
      </c>
      <c r="AH32" s="120">
        <f>+IF(ISBLANK('Informations clients'!O32),0,
IF(VLOOKUP('Informations clients'!O32,Technique!$A$79:$B$81,2,FALSE)=1,0,
IF(VLOOKUP('Informations clients'!O32,Technique!$A$79:$B$81,2,FALSE)=2,1,
IF($AG$1=1,1,0))))</f>
        <v>0</v>
      </c>
      <c r="AI32" s="120">
        <f>+IF(ISBLANK('Informations clients'!P32),0,
IF(MONTH('Informations clients'!T32)=$AG$1,1,0))</f>
        <v>0</v>
      </c>
      <c r="AJ32" s="120">
        <f>+IF(ISBLANK('Informations clients'!Q32),0,IF($AG$1=EDATE('Informations clients'!G32,3),1,0))</f>
        <v>0</v>
      </c>
      <c r="AK32" s="120">
        <f>+IF(ISBLANK('Informations clients'!R32),0,
IF($AG$1=5,1,0))</f>
        <v>0</v>
      </c>
      <c r="AL32" s="120">
        <f>+IF(ISBLANK('Informations clients'!G32),0,IF($AG$1=3,1,0))</f>
        <v>0</v>
      </c>
      <c r="AM32" s="120">
        <f>+IF(ISBLANK('Informations clients'!G32),0,IF($AG$1=3,1,0))</f>
        <v>0</v>
      </c>
      <c r="AN32" s="120">
        <f>IF(ISBLANK('Informations clients'!U32),0,
IF($AG$1=12,1,0))</f>
        <v>0</v>
      </c>
      <c r="AO32" s="120">
        <f>IF(ISBLANK('Informations clients'!#REF!),0,
IF($AG$1=6,1,0))</f>
        <v>0</v>
      </c>
      <c r="AP32" s="120">
        <f>IF(ISBLANK('Informations clients'!#REF!),0,
IF($AG$1=12,1,0))</f>
        <v>0</v>
      </c>
      <c r="AQ32" s="120">
        <f>+IF(ISBLANK('Informations clients'!X32),0,IF($AG$1=2,1,0))</f>
        <v>0</v>
      </c>
      <c r="AR32" s="120">
        <f>IF(ISBLANK('Informations clients'!L32),0,
IF($AG$1=2,1,0))</f>
        <v>0</v>
      </c>
      <c r="AS32" s="120">
        <f>IF(ISBLANK('Informations clients'!AF32),0,
IF(ISBLANK('Informations clients'!U32),0,IF(VLOOKUP('Informations clients'!AF32,Technique!$H$45:$I$48,2,FALSE)=1,0,INDEX(Technique!$B$45:$F$58,MATCH($AG$1,Technique!$B$45:$B$58,0),MATCH('Informations clients'!AF32,Technique!$B$45:$F$45,0)))))</f>
        <v>0</v>
      </c>
      <c r="AT32" s="120">
        <f>+IF(ISBLANK('Informations clients'!AF32),0,
IF(ISBLANK('Informations clients'!V32),0,IF(VLOOKUP('Informations clients'!AF32,Technique!$H$45:$I$48,2,FALSE)=1,0,INDEX(Technique!$B$62:$F$75,MATCH($AG$1,Technique!$B$62:$B$75,0),MATCH('Informations clients'!AF32,Technique!$B$62:$F$62,0)))))</f>
        <v>0</v>
      </c>
      <c r="AU32" s="120">
        <f>+IF(ISBLANK('Informations clients'!AF32),0,
IF(AND($AG$1=5,VLOOKUP('Informations clients'!AF32,Technique!$H$45:$I$48,2,FALSE)=4),1,0))</f>
        <v>0</v>
      </c>
      <c r="AV32" s="120">
        <f>+IF(ISBLANK('Informations clients'!X32),0,IF($AG$1=5,1,0))</f>
        <v>0</v>
      </c>
      <c r="AW32" s="121"/>
      <c r="AX32" s="122">
        <f>+IF(ISBLANK('Informations clients'!AG32),0,
IF($AG$1=5,1,0))</f>
        <v>0</v>
      </c>
    </row>
    <row r="33" spans="1:50" s="123" customFormat="1" ht="11.25">
      <c r="A33" s="113" t="str">
        <f>IF(ISBLANK('Informations clients'!A33),"",'Informations clients'!A33)</f>
        <v/>
      </c>
      <c r="B33" s="124" t="str">
        <f>IF(ISBLANK('Informations clients'!C33),"",'Informations clients'!C33)</f>
        <v/>
      </c>
      <c r="C33" s="124" t="str">
        <f>IF(ISBLANK('Informations clients'!E33),"",'Informations clients'!E33)</f>
        <v/>
      </c>
      <c r="D33" s="126" t="str">
        <f>IF(ISBLANK('Informations clients'!G33),"",'Informations clients'!G33)</f>
        <v/>
      </c>
      <c r="E33" s="114"/>
      <c r="F33" s="127"/>
      <c r="G33" s="128"/>
      <c r="H33" s="114"/>
      <c r="I33" s="127"/>
      <c r="J33" s="129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14"/>
      <c r="AA33" s="131"/>
      <c r="AB33" s="115"/>
      <c r="AC33" s="116"/>
      <c r="AD33" s="117">
        <f>+IF(ISBLANK('Informations clients'!I33),0,
IF($AG$1=MONTH('Informations clients'!K33),1,0))</f>
        <v>0</v>
      </c>
      <c r="AE33" s="118">
        <f>+IF(ISBLANK('Informations clients'!J33),0,
IF(MONTH('Informations clients'!K33)=$AG$1,1,0))</f>
        <v>0</v>
      </c>
      <c r="AF33" s="119"/>
      <c r="AG33" s="117">
        <f>+IF(ISBLANK('Informations clients'!N33),0,
INDEX(Technique!$B$11:$F$23,MATCH($AG$1,Technique!$B$11:$B$23,0),MATCH(VLOOKUP('Informations clients'!N33,Technique!$A$4:$B$6,2,FALSE),Technique!$B$11:$F$11,0)))</f>
        <v>0</v>
      </c>
      <c r="AH33" s="120">
        <f>+IF(ISBLANK('Informations clients'!P33),0,
IF(VLOOKUP('Informations clients'!P33,Technique!$A$79:$B$81,2,FALSE)=1,0,
IF(VLOOKUP('Informations clients'!P33,Technique!$A$79:$B$81,2,FALSE)=2,1,
IF($AG$1=1,1,0))))</f>
        <v>0</v>
      </c>
      <c r="AI33" s="120">
        <f>+IF(ISBLANK('Informations clients'!O33),0,
IF(MONTH('Informations clients'!S33)=$AG$1,1,0))</f>
        <v>0</v>
      </c>
      <c r="AJ33" s="120">
        <f>+IF(ISBLANK('Informations clients'!Q33),0,IF($AG$1=EDATE('Informations clients'!G33,3),1,0))</f>
        <v>0</v>
      </c>
      <c r="AK33" s="120">
        <f>+IF(ISBLANK('Informations clients'!Z33),0,
IF($AG$1=5,1,0))</f>
        <v>0</v>
      </c>
      <c r="AL33" s="120">
        <f>+IF(ISBLANK('Informations clients'!G33),0,IF($AG$1=3,1,0))</f>
        <v>0</v>
      </c>
      <c r="AM33" s="120">
        <f>+IF(ISBLANK('Informations clients'!G33),0,IF($AG$1=3,1,0))</f>
        <v>0</v>
      </c>
      <c r="AN33" s="120">
        <f>IF(ISBLANK('Informations clients'!U33),0,
IF($AG$1=12,1,0))</f>
        <v>0</v>
      </c>
      <c r="AO33" s="120">
        <f>IF(ISBLANK('Informations clients'!AA33),0,
IF($AG$1=6,1,0))</f>
        <v>0</v>
      </c>
      <c r="AP33" s="120">
        <f>IF(ISBLANK('Informations clients'!AA33),0,
IF($AG$1=12,1,0))</f>
        <v>0</v>
      </c>
      <c r="AQ33" s="120">
        <f>+IF(ISBLANK('Informations clients'!X33),0,IF($AG$1=2,1,0))</f>
        <v>0</v>
      </c>
      <c r="AR33" s="120">
        <f>IF(ISBLANK('Informations clients'!L33),0,
IF($AG$1=2,1,0))</f>
        <v>0</v>
      </c>
      <c r="AS33" s="120">
        <f>IF(ISBLANK('Informations clients'!AF33),0,
IF(ISBLANK('Informations clients'!Q33),0,IF(VLOOKUP('Informations clients'!AF33,Technique!$H$45:$I$48,2,FALSE)=1,0,INDEX(Technique!$B$45:$F$58,MATCH($AG$1,Technique!$B$45:$B$58,0),MATCH('Informations clients'!AF33,Technique!$B$45:$F$45,0)))))</f>
        <v>0</v>
      </c>
      <c r="AT33" s="120">
        <f>+IF(ISBLANK('Informations clients'!AF33),0,
IF(ISBLANK('Informations clients'!R33),0,IF(VLOOKUP('Informations clients'!AF33,Technique!$H$45:$I$48,2,FALSE)=1,0,INDEX(Technique!$B$62:$F$75,MATCH($AG$1,Technique!$B$62:$B$75,0),MATCH('Informations clients'!AF33,Technique!$B$62:$F$62,0)))))</f>
        <v>0</v>
      </c>
      <c r="AU33" s="120">
        <f>+IF(ISBLANK('Informations clients'!AF33),0,
IF(AND($AG$1=5,VLOOKUP('Informations clients'!AF33,Technique!$H$45:$I$48,2,FALSE)=4),1,0))</f>
        <v>0</v>
      </c>
      <c r="AV33" s="120">
        <f>+IF(ISBLANK('Informations clients'!V33),0,IF($AG$1=5,1,0))</f>
        <v>0</v>
      </c>
      <c r="AW33" s="121"/>
      <c r="AX33" s="122">
        <f>+IF(ISBLANK('Informations clients'!AG33),0,
IF($AG$1=5,1,0))</f>
        <v>0</v>
      </c>
    </row>
    <row r="34" spans="1:50" s="123" customFormat="1" ht="11.25">
      <c r="A34" s="113" t="str">
        <f>IF(ISBLANK('Informations clients'!A34),"",'Informations clients'!A34)</f>
        <v/>
      </c>
      <c r="B34" s="124" t="str">
        <f>IF(ISBLANK('Informations clients'!C34),"",'Informations clients'!C34)</f>
        <v/>
      </c>
      <c r="C34" s="124" t="str">
        <f>IF(ISBLANK('Informations clients'!E34),"",'Informations clients'!E34)</f>
        <v/>
      </c>
      <c r="D34" s="126" t="str">
        <f>IF(ISBLANK('Informations clients'!G34),"",'Informations clients'!G34)</f>
        <v/>
      </c>
      <c r="E34" s="114"/>
      <c r="F34" s="127"/>
      <c r="G34" s="128"/>
      <c r="H34" s="114"/>
      <c r="I34" s="127"/>
      <c r="J34" s="129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14"/>
      <c r="AA34" s="131"/>
      <c r="AB34" s="115"/>
      <c r="AC34" s="116"/>
      <c r="AD34" s="117">
        <f>+IF(ISBLANK('Informations clients'!I34),0,
IF($AG$1=MONTH('Informations clients'!K34),1,0))</f>
        <v>0</v>
      </c>
      <c r="AE34" s="118">
        <f>+IF(ISBLANK('Informations clients'!J34),0,
IF(MONTH('Informations clients'!K34)=$AG$1,1,0))</f>
        <v>0</v>
      </c>
      <c r="AF34" s="119"/>
      <c r="AG34" s="117">
        <f>+IF(ISBLANK('Informations clients'!N34),0,
INDEX(Technique!$B$11:$F$23,MATCH($AG$1,Technique!$B$11:$B$23,0),MATCH(VLOOKUP('Informations clients'!N34,Technique!$A$4:$B$6,2,FALSE),Technique!$B$11:$F$11,0)))</f>
        <v>0</v>
      </c>
      <c r="AH34" s="120">
        <f>+IF(ISBLANK('Informations clients'!P34),0,
IF(VLOOKUP('Informations clients'!P34,Technique!$A$79:$B$81,2,FALSE)=1,0,
IF(VLOOKUP('Informations clients'!P34,Technique!$A$79:$B$81,2,FALSE)=2,1,
IF($AG$1=1,1,0))))</f>
        <v>0</v>
      </c>
      <c r="AI34" s="120">
        <f>+IF(ISBLANK('Informations clients'!O34),0,
IF(MONTH('Informations clients'!S34)=$AG$1,1,0))</f>
        <v>0</v>
      </c>
      <c r="AJ34" s="120">
        <f>+IF(ISBLANK('Informations clients'!Q34),0,IF($AG$1=EDATE('Informations clients'!G34,3),1,0))</f>
        <v>0</v>
      </c>
      <c r="AK34" s="120">
        <f>+IF(ISBLANK('Informations clients'!Z34),0,
IF($AG$1=5,1,0))</f>
        <v>0</v>
      </c>
      <c r="AL34" s="120">
        <f>+IF(ISBLANK('Informations clients'!G34),0,IF($AG$1=3,1,0))</f>
        <v>0</v>
      </c>
      <c r="AM34" s="120">
        <f>+IF(ISBLANK('Informations clients'!G34),0,IF($AG$1=3,1,0))</f>
        <v>0</v>
      </c>
      <c r="AN34" s="120">
        <f>IF(ISBLANK('Informations clients'!U34),0,
IF($AG$1=12,1,0))</f>
        <v>0</v>
      </c>
      <c r="AO34" s="120">
        <f>IF(ISBLANK('Informations clients'!AA34),0,
IF($AG$1=6,1,0))</f>
        <v>0</v>
      </c>
      <c r="AP34" s="120">
        <f>IF(ISBLANK('Informations clients'!AA34),0,
IF($AG$1=12,1,0))</f>
        <v>0</v>
      </c>
      <c r="AQ34" s="120">
        <f>+IF(ISBLANK('Informations clients'!X34),0,IF($AG$1=2,1,0))</f>
        <v>0</v>
      </c>
      <c r="AR34" s="120">
        <f>IF(ISBLANK('Informations clients'!L34),0,
IF($AG$1=2,1,0))</f>
        <v>0</v>
      </c>
      <c r="AS34" s="120">
        <f>IF(ISBLANK('Informations clients'!AF34),0,
IF(ISBLANK('Informations clients'!Q34),0,IF(VLOOKUP('Informations clients'!AF34,Technique!$H$45:$I$48,2,FALSE)=1,0,INDEX(Technique!$B$45:$F$58,MATCH($AG$1,Technique!$B$45:$B$58,0),MATCH('Informations clients'!AF34,Technique!$B$45:$F$45,0)))))</f>
        <v>0</v>
      </c>
      <c r="AT34" s="120">
        <f>+IF(ISBLANK('Informations clients'!AF34),0,
IF(ISBLANK('Informations clients'!R34),0,IF(VLOOKUP('Informations clients'!AF34,Technique!$H$45:$I$48,2,FALSE)=1,0,INDEX(Technique!$B$62:$F$75,MATCH($AG$1,Technique!$B$62:$B$75,0),MATCH('Informations clients'!AF34,Technique!$B$62:$F$62,0)))))</f>
        <v>0</v>
      </c>
      <c r="AU34" s="120">
        <f>+IF(ISBLANK('Informations clients'!AF34),0,
IF(AND($AG$1=5,VLOOKUP('Informations clients'!AF34,Technique!$H$45:$I$48,2,FALSE)=4),1,0))</f>
        <v>0</v>
      </c>
      <c r="AV34" s="120">
        <f>+IF(ISBLANK('Informations clients'!V34),0,IF($AG$1=5,1,0))</f>
        <v>0</v>
      </c>
      <c r="AW34" s="121"/>
      <c r="AX34" s="122">
        <f>+IF(ISBLANK('Informations clients'!AG34),0,
IF($AG$1=5,1,0))</f>
        <v>0</v>
      </c>
    </row>
    <row r="35" spans="1:50" s="123" customFormat="1" ht="11.25">
      <c r="A35" s="113" t="str">
        <f>IF(ISBLANK('Informations clients'!A35),"",'Informations clients'!A35)</f>
        <v/>
      </c>
      <c r="B35" s="124" t="str">
        <f>IF(ISBLANK('Informations clients'!C35),"",'Informations clients'!C35)</f>
        <v/>
      </c>
      <c r="C35" s="124" t="str">
        <f>IF(ISBLANK('Informations clients'!E35),"",'Informations clients'!E35)</f>
        <v/>
      </c>
      <c r="D35" s="126" t="str">
        <f>IF(ISBLANK('Informations clients'!G35),"",'Informations clients'!G35)</f>
        <v/>
      </c>
      <c r="E35" s="114"/>
      <c r="F35" s="127"/>
      <c r="G35" s="128"/>
      <c r="H35" s="114"/>
      <c r="I35" s="127"/>
      <c r="J35" s="129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14"/>
      <c r="AA35" s="131"/>
      <c r="AB35" s="115"/>
      <c r="AC35" s="116"/>
      <c r="AD35" s="117">
        <f>+IF(ISBLANK('Informations clients'!I35),0,
IF($AG$1=MONTH('Informations clients'!K35),1,0))</f>
        <v>0</v>
      </c>
      <c r="AE35" s="118">
        <f>+IF(ISBLANK('Informations clients'!J35),0,
IF(MONTH('Informations clients'!K35)=$AG$1,1,0))</f>
        <v>0</v>
      </c>
      <c r="AF35" s="119"/>
      <c r="AG35" s="117">
        <f>+IF(ISBLANK('Informations clients'!N35),0,
INDEX(Technique!$B$11:$F$23,MATCH($AG$1,Technique!$B$11:$B$23,0),MATCH(VLOOKUP('Informations clients'!N35,Technique!$A$4:$B$6,2,FALSE),Technique!$B$11:$F$11,0)))</f>
        <v>0</v>
      </c>
      <c r="AH35" s="120">
        <f>+IF(ISBLANK('Informations clients'!P35),0,
IF(VLOOKUP('Informations clients'!P35,Technique!$A$79:$B$81,2,FALSE)=1,0,
IF(VLOOKUP('Informations clients'!P35,Technique!$A$79:$B$81,2,FALSE)=2,1,
IF($AG$1=1,1,0))))</f>
        <v>0</v>
      </c>
      <c r="AI35" s="120">
        <f>+IF(ISBLANK('Informations clients'!#REF!),0,
IF(MONTH('Informations clients'!S35)=$AG$1,1,0))</f>
        <v>0</v>
      </c>
      <c r="AJ35" s="120">
        <f>+IF(ISBLANK('Informations clients'!Q35),0,IF($AG$1=EDATE('Informations clients'!G35,3),1,0))</f>
        <v>0</v>
      </c>
      <c r="AK35" s="120">
        <f>+IF(ISBLANK('Informations clients'!Z35),0,
IF($AG$1=5,1,0))</f>
        <v>0</v>
      </c>
      <c r="AL35" s="120">
        <f>+IF(ISBLANK('Informations clients'!G35),0,IF($AG$1=3,1,0))</f>
        <v>0</v>
      </c>
      <c r="AM35" s="120">
        <f>+IF(ISBLANK('Informations clients'!G35),0,IF($AG$1=3,1,0))</f>
        <v>0</v>
      </c>
      <c r="AN35" s="120">
        <f>IF(ISBLANK('Informations clients'!U35),0,
IF($AG$1=12,1,0))</f>
        <v>0</v>
      </c>
      <c r="AO35" s="120">
        <f>IF(ISBLANK('Informations clients'!AA35),0,
IF($AG$1=6,1,0))</f>
        <v>0</v>
      </c>
      <c r="AP35" s="120">
        <f>IF(ISBLANK('Informations clients'!AA35),0,
IF($AG$1=12,1,0))</f>
        <v>0</v>
      </c>
      <c r="AQ35" s="120">
        <f>+IF(ISBLANK('Informations clients'!X35),0,IF($AG$1=2,1,0))</f>
        <v>0</v>
      </c>
      <c r="AR35" s="120">
        <f>IF(ISBLANK('Informations clients'!L35),0,
IF($AG$1=2,1,0))</f>
        <v>0</v>
      </c>
      <c r="AS35" s="120">
        <f>IF(ISBLANK('Informations clients'!AF35),0,
IF(ISBLANK('Informations clients'!Q35),0,IF(VLOOKUP('Informations clients'!AF35,Technique!$H$45:$I$48,2,FALSE)=1,0,INDEX(Technique!$B$45:$F$58,MATCH($AG$1,Technique!$B$45:$B$58,0),MATCH('Informations clients'!AF35,Technique!$B$45:$F$45,0)))))</f>
        <v>0</v>
      </c>
      <c r="AT35" s="120">
        <f>+IF(ISBLANK('Informations clients'!AF35),0,
IF(ISBLANK('Informations clients'!R35),0,IF(VLOOKUP('Informations clients'!AF35,Technique!$H$45:$I$48,2,FALSE)=1,0,INDEX(Technique!$B$62:$F$75,MATCH($AG$1,Technique!$B$62:$B$75,0),MATCH('Informations clients'!AF35,Technique!$B$62:$F$62,0)))))</f>
        <v>0</v>
      </c>
      <c r="AU35" s="120">
        <f>+IF(ISBLANK('Informations clients'!AF35),0,
IF(AND($AG$1=5,VLOOKUP('Informations clients'!AF35,Technique!$H$45:$I$48,2,FALSE)=4),1,0))</f>
        <v>0</v>
      </c>
      <c r="AV35" s="120">
        <f>+IF(ISBLANK('Informations clients'!V35),0,IF($AG$1=5,1,0))</f>
        <v>0</v>
      </c>
      <c r="AW35" s="121"/>
      <c r="AX35" s="122">
        <f>+IF(ISBLANK('Informations clients'!AG35),0,
IF($AG$1=5,1,0))</f>
        <v>0</v>
      </c>
    </row>
    <row r="36" spans="1:50" s="91" customFormat="1" ht="15.75" thickBot="1">
      <c r="A36" s="111" t="str">
        <f>IF(ISBLANK('Informations clients'!A36),"",'Informations clients'!A36)</f>
        <v/>
      </c>
      <c r="B36" s="125" t="str">
        <f>IF(ISBLANK('Informations clients'!C36),"",'Informations clients'!C36)</f>
        <v/>
      </c>
      <c r="C36" s="125" t="str">
        <f>IF(ISBLANK('Informations clients'!E36),"",'Informations clients'!E36)</f>
        <v/>
      </c>
      <c r="D36" s="98" t="str">
        <f>IF(ISBLANK('Informations clients'!G36),"",'Informations clients'!G36)</f>
        <v/>
      </c>
      <c r="E36" s="21"/>
      <c r="F36" s="112"/>
      <c r="G36" s="101"/>
      <c r="H36" s="21"/>
      <c r="I36" s="112"/>
      <c r="J36" s="99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21"/>
      <c r="AA36" s="102"/>
      <c r="AB36" s="97"/>
      <c r="AL36" s="120">
        <f>+IF(ISBLANK('Informations clients'!G36),0,IF($AG$1=3,1,0))</f>
        <v>0</v>
      </c>
    </row>
  </sheetData>
  <mergeCells count="6">
    <mergeCell ref="AD4:AX4"/>
    <mergeCell ref="B1:D1"/>
    <mergeCell ref="A2:AA2"/>
    <mergeCell ref="A4:D4"/>
    <mergeCell ref="F4:G4"/>
    <mergeCell ref="I4:Y4"/>
  </mergeCells>
  <conditionalFormatting sqref="I7">
    <cfRule type="containsText" dxfId="452" priority="106" operator="containsText" text="NA">
      <formula>NOT(ISERROR(SEARCH("NA",I7)))</formula>
    </cfRule>
    <cfRule type="notContainsBlanks" dxfId="451" priority="154">
      <formula>LEN(TRIM(I7))&gt;0</formula>
    </cfRule>
    <cfRule type="expression" dxfId="450" priority="155">
      <formula>AND(ISBLANK(I7),AG7=1)</formula>
    </cfRule>
    <cfRule type="expression" dxfId="449" priority="157">
      <formula>AG7=0</formula>
    </cfRule>
  </conditionalFormatting>
  <conditionalFormatting sqref="K7">
    <cfRule type="containsText" dxfId="448" priority="104" operator="containsText" text="NA">
      <formula>NOT(ISERROR(SEARCH("NA",K7)))</formula>
    </cfRule>
    <cfRule type="notContainsBlanks" dxfId="447" priority="152">
      <formula>LEN(TRIM(K7))&gt;0</formula>
    </cfRule>
    <cfRule type="expression" dxfId="446" priority="153">
      <formula>AND(ISBLANK(K7),AI7=1)</formula>
    </cfRule>
    <cfRule type="expression" dxfId="445" priority="156">
      <formula>AI7=0</formula>
    </cfRule>
  </conditionalFormatting>
  <conditionalFormatting sqref="L7">
    <cfRule type="containsText" dxfId="444" priority="103" operator="containsText" text="NA">
      <formula>NOT(ISERROR(SEARCH("NA",L7)))</formula>
    </cfRule>
    <cfRule type="notContainsBlanks" dxfId="443" priority="150">
      <formula>LEN(TRIM(L7))&gt;0</formula>
    </cfRule>
    <cfRule type="expression" dxfId="442" priority="151">
      <formula>AND(ISBLANK(L7),AJ7=1)</formula>
    </cfRule>
    <cfRule type="expression" dxfId="441" priority="158">
      <formula>AJ7=0</formula>
    </cfRule>
  </conditionalFormatting>
  <conditionalFormatting sqref="M7">
    <cfRule type="containsText" dxfId="440" priority="102" operator="containsText" text="NA">
      <formula>NOT(ISERROR(SEARCH("NA",M7)))</formula>
    </cfRule>
    <cfRule type="notContainsBlanks" dxfId="439" priority="148">
      <formula>LEN(TRIM(M7))&gt;0</formula>
    </cfRule>
    <cfRule type="expression" dxfId="438" priority="149">
      <formula>AND(ISBLANK(M7),AK7=1)</formula>
    </cfRule>
    <cfRule type="expression" dxfId="437" priority="159">
      <formula>AK7=0</formula>
    </cfRule>
  </conditionalFormatting>
  <conditionalFormatting sqref="N7">
    <cfRule type="containsText" dxfId="436" priority="101" operator="containsText" text="NA">
      <formula>NOT(ISERROR(SEARCH("NA",N7)))</formula>
    </cfRule>
    <cfRule type="notContainsBlanks" dxfId="435" priority="145">
      <formula>LEN(TRIM(N7))&gt;0</formula>
    </cfRule>
    <cfRule type="expression" dxfId="434" priority="146">
      <formula>AND(ISBLANK(N7),AL7=1)</formula>
    </cfRule>
    <cfRule type="expression" dxfId="433" priority="147">
      <formula>AL7=0</formula>
    </cfRule>
  </conditionalFormatting>
  <conditionalFormatting sqref="O7">
    <cfRule type="containsText" dxfId="432" priority="100" operator="containsText" text="NA">
      <formula>NOT(ISERROR(SEARCH("NA",O7)))</formula>
    </cfRule>
    <cfRule type="notContainsBlanks" dxfId="431" priority="142">
      <formula>LEN(TRIM(O7))&gt;0</formula>
    </cfRule>
    <cfRule type="expression" dxfId="430" priority="143">
      <formula>AND(ISBLANK(O7),AM7=1)</formula>
    </cfRule>
    <cfRule type="expression" dxfId="429" priority="144">
      <formula>AM7=0</formula>
    </cfRule>
  </conditionalFormatting>
  <conditionalFormatting sqref="P7:R7">
    <cfRule type="notContainsBlanks" dxfId="428" priority="139">
      <formula>LEN(TRIM(P7))&gt;0</formula>
    </cfRule>
    <cfRule type="expression" dxfId="427" priority="140">
      <formula>AND(ISBLANK(P7),AN7=1)</formula>
    </cfRule>
    <cfRule type="expression" dxfId="426" priority="141">
      <formula>AN7=0</formula>
    </cfRule>
  </conditionalFormatting>
  <conditionalFormatting sqref="S7">
    <cfRule type="containsText" dxfId="425" priority="96" operator="containsText" text="NA">
      <formula>NOT(ISERROR(SEARCH("NA",S7)))</formula>
    </cfRule>
    <cfRule type="notContainsBlanks" dxfId="424" priority="136">
      <formula>LEN(TRIM(S7))&gt;0</formula>
    </cfRule>
    <cfRule type="expression" dxfId="423" priority="137">
      <formula>AND(ISBLANK(S7),AQ7=1)</formula>
    </cfRule>
    <cfRule type="expression" dxfId="422" priority="138">
      <formula>AQ7=0</formula>
    </cfRule>
  </conditionalFormatting>
  <conditionalFormatting sqref="T7">
    <cfRule type="containsText" dxfId="421" priority="95" operator="containsText" text="NA">
      <formula>NOT(ISERROR(SEARCH("NA",T7)))</formula>
    </cfRule>
    <cfRule type="notContainsBlanks" dxfId="420" priority="133">
      <formula>LEN(TRIM(T7))&gt;0</formula>
    </cfRule>
    <cfRule type="expression" dxfId="419" priority="134">
      <formula>AND(ISBLANK(T7),AR7=1)</formula>
    </cfRule>
    <cfRule type="expression" dxfId="418" priority="135">
      <formula>AR7=0</formula>
    </cfRule>
  </conditionalFormatting>
  <conditionalFormatting sqref="Y7">
    <cfRule type="containsText" dxfId="417" priority="91" operator="containsText" text="NA">
      <formula>NOT(ISERROR(SEARCH("NA",Y7)))</formula>
    </cfRule>
    <cfRule type="notContainsBlanks" dxfId="416" priority="130">
      <formula>LEN(TRIM(Y7))&gt;0</formula>
    </cfRule>
    <cfRule type="expression" dxfId="415" priority="131">
      <formula>AND(ISBLANK(Y7),AV7=1)</formula>
    </cfRule>
    <cfRule type="expression" dxfId="414" priority="132">
      <formula>AV7=0</formula>
    </cfRule>
  </conditionalFormatting>
  <conditionalFormatting sqref="U7">
    <cfRule type="containsText" dxfId="413" priority="94" operator="containsText" text="NA">
      <formula>NOT(ISERROR(SEARCH("NA",U7)))</formula>
    </cfRule>
    <cfRule type="notContainsBlanks" dxfId="412" priority="124">
      <formula>LEN(TRIM(U7))&gt;0</formula>
    </cfRule>
    <cfRule type="expression" dxfId="411" priority="125">
      <formula>AND(ISBLANK(U7),AS7=1)</formula>
    </cfRule>
    <cfRule type="expression" dxfId="410" priority="126">
      <formula>AS7=0</formula>
    </cfRule>
  </conditionalFormatting>
  <conditionalFormatting sqref="V7:W7">
    <cfRule type="containsText" dxfId="409" priority="93" operator="containsText" text="NA">
      <formula>NOT(ISERROR(SEARCH("NA",V7)))</formula>
    </cfRule>
    <cfRule type="notContainsBlanks" dxfId="408" priority="121">
      <formula>LEN(TRIM(V7))&gt;0</formula>
    </cfRule>
    <cfRule type="expression" dxfId="407" priority="122">
      <formula>AND(ISBLANK(V7),AT7=1)</formula>
    </cfRule>
    <cfRule type="expression" dxfId="406" priority="123">
      <formula>AT7=0</formula>
    </cfRule>
  </conditionalFormatting>
  <conditionalFormatting sqref="X7">
    <cfRule type="containsText" dxfId="405" priority="92" operator="containsText" text="NA">
      <formula>NOT(ISERROR(SEARCH("NA",X7)))</formula>
    </cfRule>
    <cfRule type="notContainsBlanks" dxfId="404" priority="118">
      <formula>LEN(TRIM(X7))&gt;0</formula>
    </cfRule>
    <cfRule type="expression" dxfId="403" priority="119">
      <formula>AND(ISBLANK(X7),AU7=1)</formula>
    </cfRule>
    <cfRule type="expression" dxfId="402" priority="120">
      <formula>AU7=0</formula>
    </cfRule>
  </conditionalFormatting>
  <conditionalFormatting sqref="AA7">
    <cfRule type="containsText" dxfId="401" priority="89" operator="containsText" text="NA">
      <formula>NOT(ISERROR(SEARCH("NA",AA7)))</formula>
    </cfRule>
    <cfRule type="notContainsBlanks" dxfId="400" priority="115">
      <formula>LEN(TRIM(AA7))&gt;0</formula>
    </cfRule>
    <cfRule type="expression" dxfId="399" priority="116">
      <formula>AND(ISBLANK(AA7),AX7=1)</formula>
    </cfRule>
    <cfRule type="expression" dxfId="398" priority="117">
      <formula>AX7=0</formula>
    </cfRule>
  </conditionalFormatting>
  <conditionalFormatting sqref="G7">
    <cfRule type="containsText" dxfId="397" priority="87" operator="containsText" text="NA">
      <formula>NOT(ISERROR(SEARCH("NA",G7)))</formula>
    </cfRule>
    <cfRule type="notContainsBlanks" dxfId="396" priority="112">
      <formula>LEN(TRIM(G7))&gt;0</formula>
    </cfRule>
    <cfRule type="expression" dxfId="395" priority="113">
      <formula>AND(ISBLANK(G7),AE7=1)</formula>
    </cfRule>
    <cfRule type="expression" dxfId="394" priority="114">
      <formula>AE7=0</formula>
    </cfRule>
  </conditionalFormatting>
  <conditionalFormatting sqref="F7">
    <cfRule type="containsText" dxfId="393" priority="88" operator="containsText" text="NA">
      <formula>NOT(ISERROR(SEARCH("NA",F7)))</formula>
    </cfRule>
    <cfRule type="expression" dxfId="392" priority="110">
      <formula>AND(ISBLANK(F7),AD7=1)</formula>
    </cfRule>
    <cfRule type="expression" dxfId="391" priority="111">
      <formula>AD7=0</formula>
    </cfRule>
    <cfRule type="notContainsBlanks" dxfId="390" priority="160">
      <formula>LEN(TRIM(F7))&gt;0</formula>
    </cfRule>
  </conditionalFormatting>
  <conditionalFormatting sqref="J7">
    <cfRule type="containsText" dxfId="389" priority="105" operator="containsText" text="NA">
      <formula>NOT(ISERROR(SEARCH("NA",J7)))</formula>
    </cfRule>
    <cfRule type="notContainsBlanks" dxfId="388" priority="107">
      <formula>LEN(TRIM(J7))&gt;0</formula>
    </cfRule>
    <cfRule type="expression" dxfId="387" priority="108">
      <formula>AND(ISBLANK(J7),AH7=1)</formula>
    </cfRule>
    <cfRule type="expression" dxfId="386" priority="109">
      <formula>AH7=0</formula>
    </cfRule>
  </conditionalFormatting>
  <conditionalFormatting sqref="P7:R35">
    <cfRule type="containsText" dxfId="385" priority="99" operator="containsText" text="NA">
      <formula>NOT(ISERROR(SEARCH("NA",P7)))</formula>
    </cfRule>
  </conditionalFormatting>
  <conditionalFormatting sqref="I8:I35">
    <cfRule type="containsText" dxfId="384" priority="32" operator="containsText" text="NA">
      <formula>NOT(ISERROR(SEARCH("NA",I8)))</formula>
    </cfRule>
    <cfRule type="notContainsBlanks" dxfId="383" priority="80">
      <formula>LEN(TRIM(I8))&gt;0</formula>
    </cfRule>
    <cfRule type="expression" dxfId="382" priority="81">
      <formula>AND(ISBLANK(I8),AG8=1)</formula>
    </cfRule>
    <cfRule type="expression" dxfId="381" priority="83">
      <formula>AG8=0</formula>
    </cfRule>
  </conditionalFormatting>
  <conditionalFormatting sqref="K8:K35">
    <cfRule type="containsText" dxfId="380" priority="30" operator="containsText" text="NA">
      <formula>NOT(ISERROR(SEARCH("NA",K8)))</formula>
    </cfRule>
    <cfRule type="notContainsBlanks" dxfId="379" priority="78">
      <formula>LEN(TRIM(K8))&gt;0</formula>
    </cfRule>
    <cfRule type="expression" dxfId="378" priority="79">
      <formula>AND(ISBLANK(K8),AI8=1)</formula>
    </cfRule>
    <cfRule type="expression" dxfId="377" priority="82">
      <formula>AI8=0</formula>
    </cfRule>
  </conditionalFormatting>
  <conditionalFormatting sqref="L8:L35">
    <cfRule type="containsText" dxfId="376" priority="29" operator="containsText" text="NA">
      <formula>NOT(ISERROR(SEARCH("NA",L8)))</formula>
    </cfRule>
    <cfRule type="notContainsBlanks" dxfId="375" priority="76">
      <formula>LEN(TRIM(L8))&gt;0</formula>
    </cfRule>
    <cfRule type="expression" dxfId="374" priority="77">
      <formula>AND(ISBLANK(L8),AJ8=1)</formula>
    </cfRule>
    <cfRule type="expression" dxfId="373" priority="84">
      <formula>AJ8=0</formula>
    </cfRule>
  </conditionalFormatting>
  <conditionalFormatting sqref="M8:M35">
    <cfRule type="containsText" dxfId="372" priority="28" operator="containsText" text="NA">
      <formula>NOT(ISERROR(SEARCH("NA",M8)))</formula>
    </cfRule>
    <cfRule type="notContainsBlanks" dxfId="371" priority="74">
      <formula>LEN(TRIM(M8))&gt;0</formula>
    </cfRule>
    <cfRule type="expression" dxfId="370" priority="75">
      <formula>AND(ISBLANK(M8),AK8=1)</formula>
    </cfRule>
    <cfRule type="expression" dxfId="369" priority="85">
      <formula>AK8=0</formula>
    </cfRule>
  </conditionalFormatting>
  <conditionalFormatting sqref="N8:N35">
    <cfRule type="containsText" dxfId="368" priority="27" operator="containsText" text="NA">
      <formula>NOT(ISERROR(SEARCH("NA",N8)))</formula>
    </cfRule>
    <cfRule type="notContainsBlanks" dxfId="367" priority="71">
      <formula>LEN(TRIM(N8))&gt;0</formula>
    </cfRule>
    <cfRule type="expression" dxfId="366" priority="72">
      <formula>AND(ISBLANK(N8),AL8=1)</formula>
    </cfRule>
    <cfRule type="expression" dxfId="365" priority="73">
      <formula>AL8=0</formula>
    </cfRule>
  </conditionalFormatting>
  <conditionalFormatting sqref="O8:O35">
    <cfRule type="containsText" dxfId="364" priority="26" operator="containsText" text="NA">
      <formula>NOT(ISERROR(SEARCH("NA",O8)))</formula>
    </cfRule>
    <cfRule type="notContainsBlanks" dxfId="363" priority="68">
      <formula>LEN(TRIM(O8))&gt;0</formula>
    </cfRule>
    <cfRule type="expression" dxfId="362" priority="69">
      <formula>AND(ISBLANK(O8),AM8=1)</formula>
    </cfRule>
    <cfRule type="expression" dxfId="361" priority="70">
      <formula>AM8=0</formula>
    </cfRule>
  </conditionalFormatting>
  <conditionalFormatting sqref="P8:R35">
    <cfRule type="notContainsBlanks" dxfId="360" priority="65">
      <formula>LEN(TRIM(P8))&gt;0</formula>
    </cfRule>
    <cfRule type="expression" dxfId="359" priority="66">
      <formula>AND(ISBLANK(P8),AN8=1)</formula>
    </cfRule>
    <cfRule type="expression" dxfId="358" priority="67">
      <formula>AN8=0</formula>
    </cfRule>
  </conditionalFormatting>
  <conditionalFormatting sqref="S8:S35">
    <cfRule type="containsText" dxfId="357" priority="22" operator="containsText" text="NA">
      <formula>NOT(ISERROR(SEARCH("NA",S8)))</formula>
    </cfRule>
    <cfRule type="notContainsBlanks" dxfId="356" priority="62">
      <formula>LEN(TRIM(S8))&gt;0</formula>
    </cfRule>
    <cfRule type="expression" dxfId="355" priority="63">
      <formula>AND(ISBLANK(S8),AQ8=1)</formula>
    </cfRule>
    <cfRule type="expression" dxfId="354" priority="64">
      <formula>AQ8=0</formula>
    </cfRule>
  </conditionalFormatting>
  <conditionalFormatting sqref="T8:T35">
    <cfRule type="containsText" dxfId="353" priority="21" operator="containsText" text="NA">
      <formula>NOT(ISERROR(SEARCH("NA",T8)))</formula>
    </cfRule>
    <cfRule type="notContainsBlanks" dxfId="352" priority="59">
      <formula>LEN(TRIM(T8))&gt;0</formula>
    </cfRule>
    <cfRule type="expression" dxfId="351" priority="60">
      <formula>AND(ISBLANK(T8),AR8=1)</formula>
    </cfRule>
    <cfRule type="expression" dxfId="350" priority="61">
      <formula>AR8=0</formula>
    </cfRule>
  </conditionalFormatting>
  <conditionalFormatting sqref="Y8:Y35">
    <cfRule type="containsText" dxfId="349" priority="17" operator="containsText" text="NA">
      <formula>NOT(ISERROR(SEARCH("NA",Y8)))</formula>
    </cfRule>
    <cfRule type="notContainsBlanks" dxfId="348" priority="56">
      <formula>LEN(TRIM(Y8))&gt;0</formula>
    </cfRule>
    <cfRule type="expression" dxfId="347" priority="57">
      <formula>AND(ISBLANK(Y8),AV8=1)</formula>
    </cfRule>
    <cfRule type="expression" dxfId="346" priority="58">
      <formula>AV8=0</formula>
    </cfRule>
  </conditionalFormatting>
  <conditionalFormatting sqref="U8:U35">
    <cfRule type="containsText" dxfId="345" priority="20" operator="containsText" text="NA">
      <formula>NOT(ISERROR(SEARCH("NA",U8)))</formula>
    </cfRule>
    <cfRule type="notContainsBlanks" dxfId="344" priority="50">
      <formula>LEN(TRIM(U8))&gt;0</formula>
    </cfRule>
    <cfRule type="expression" dxfId="343" priority="51">
      <formula>AND(ISBLANK(U8),AS8=1)</formula>
    </cfRule>
    <cfRule type="expression" dxfId="342" priority="52">
      <formula>AS8=0</formula>
    </cfRule>
  </conditionalFormatting>
  <conditionalFormatting sqref="V8:W35">
    <cfRule type="containsText" dxfId="341" priority="19" operator="containsText" text="NA">
      <formula>NOT(ISERROR(SEARCH("NA",V8)))</formula>
    </cfRule>
    <cfRule type="notContainsBlanks" dxfId="340" priority="47">
      <formula>LEN(TRIM(V8))&gt;0</formula>
    </cfRule>
    <cfRule type="expression" dxfId="339" priority="48">
      <formula>AND(ISBLANK(V8),AT8=1)</formula>
    </cfRule>
    <cfRule type="expression" dxfId="338" priority="49">
      <formula>AT8=0</formula>
    </cfRule>
  </conditionalFormatting>
  <conditionalFormatting sqref="X8:X35">
    <cfRule type="containsText" dxfId="337" priority="18" operator="containsText" text="NA">
      <formula>NOT(ISERROR(SEARCH("NA",X8)))</formula>
    </cfRule>
    <cfRule type="notContainsBlanks" dxfId="336" priority="44">
      <formula>LEN(TRIM(X8))&gt;0</formula>
    </cfRule>
    <cfRule type="expression" dxfId="335" priority="45">
      <formula>AND(ISBLANK(X8),AU8=1)</formula>
    </cfRule>
    <cfRule type="expression" dxfId="334" priority="46">
      <formula>AU8=0</formula>
    </cfRule>
  </conditionalFormatting>
  <conditionalFormatting sqref="AA8:AA35">
    <cfRule type="containsText" dxfId="333" priority="15" operator="containsText" text="NA">
      <formula>NOT(ISERROR(SEARCH("NA",AA8)))</formula>
    </cfRule>
    <cfRule type="notContainsBlanks" dxfId="332" priority="41">
      <formula>LEN(TRIM(AA8))&gt;0</formula>
    </cfRule>
    <cfRule type="expression" dxfId="331" priority="42">
      <formula>AND(ISBLANK(AA8),AX8=1)</formula>
    </cfRule>
    <cfRule type="expression" dxfId="330" priority="43">
      <formula>AX8=0</formula>
    </cfRule>
  </conditionalFormatting>
  <conditionalFormatting sqref="G8:G35">
    <cfRule type="containsText" dxfId="329" priority="13" operator="containsText" text="NA">
      <formula>NOT(ISERROR(SEARCH("NA",G8)))</formula>
    </cfRule>
    <cfRule type="notContainsBlanks" dxfId="328" priority="38">
      <formula>LEN(TRIM(G8))&gt;0</formula>
    </cfRule>
    <cfRule type="expression" dxfId="327" priority="39">
      <formula>AND(ISBLANK(G8),AE8=1)</formula>
    </cfRule>
    <cfRule type="expression" dxfId="326" priority="40">
      <formula>AE8=0</formula>
    </cfRule>
  </conditionalFormatting>
  <conditionalFormatting sqref="F8:F35">
    <cfRule type="containsText" dxfId="325" priority="14" operator="containsText" text="NA">
      <formula>NOT(ISERROR(SEARCH("NA",F8)))</formula>
    </cfRule>
    <cfRule type="expression" dxfId="324" priority="36">
      <formula>AND(ISBLANK(F8),AD8=1)</formula>
    </cfRule>
    <cfRule type="expression" dxfId="323" priority="37">
      <formula>AD8=0</formula>
    </cfRule>
    <cfRule type="notContainsBlanks" dxfId="322" priority="86">
      <formula>LEN(TRIM(F8))&gt;0</formula>
    </cfRule>
  </conditionalFormatting>
  <conditionalFormatting sqref="J8:J35">
    <cfRule type="containsText" dxfId="321" priority="31" operator="containsText" text="NA">
      <formula>NOT(ISERROR(SEARCH("NA",J8)))</formula>
    </cfRule>
    <cfRule type="notContainsBlanks" dxfId="320" priority="33">
      <formula>LEN(TRIM(J8))&gt;0</formula>
    </cfRule>
    <cfRule type="expression" dxfId="319" priority="34">
      <formula>AND(ISBLANK(J8),AH8=1)</formula>
    </cfRule>
    <cfRule type="expression" dxfId="318" priority="35">
      <formula>AH8=0</formula>
    </cfRule>
  </conditionalFormatting>
  <conditionalFormatting sqref="W7:W35">
    <cfRule type="containsText" dxfId="317" priority="9" operator="containsText" text="NA">
      <formula>NOT(ISERROR(SEARCH("NA",W7)))</formula>
    </cfRule>
    <cfRule type="notContainsBlanks" dxfId="316" priority="10">
      <formula>LEN(TRIM(W7))&gt;0</formula>
    </cfRule>
    <cfRule type="expression" dxfId="315" priority="11">
      <formula>AND(ISBLANK(W7),#REF!=1)</formula>
    </cfRule>
    <cfRule type="expression" dxfId="314" priority="12">
      <formula>#REF!=0</formula>
    </cfRule>
  </conditionalFormatting>
  <conditionalFormatting sqref="W7">
    <cfRule type="containsText" dxfId="313" priority="5" operator="containsText" text="NA">
      <formula>NOT(ISERROR(SEARCH("NA",W7)))</formula>
    </cfRule>
    <cfRule type="notContainsBlanks" dxfId="312" priority="6">
      <formula>LEN(TRIM(W7))&gt;0</formula>
    </cfRule>
    <cfRule type="expression" dxfId="311" priority="7">
      <formula>AND(ISBLANK(W7),AU7=1)</formula>
    </cfRule>
    <cfRule type="expression" dxfId="310" priority="8">
      <formula>AU7=0</formula>
    </cfRule>
  </conditionalFormatting>
  <conditionalFormatting sqref="W8:W35">
    <cfRule type="containsText" dxfId="309" priority="1" operator="containsText" text="NA">
      <formula>NOT(ISERROR(SEARCH("NA",W8)))</formula>
    </cfRule>
    <cfRule type="notContainsBlanks" dxfId="308" priority="2">
      <formula>LEN(TRIM(W8))&gt;0</formula>
    </cfRule>
    <cfRule type="expression" dxfId="307" priority="3">
      <formula>AND(ISBLANK(W8),AU8=1)</formula>
    </cfRule>
    <cfRule type="expression" dxfId="306" priority="4">
      <formula>AU8=0</formula>
    </cfRule>
  </conditionalFormatting>
  <dataValidations count="5">
    <dataValidation type="custom" allowBlank="1" showInputMessage="1" showErrorMessage="1" error="Vous n'avez rien à produire.&#10;Cliquez sur &quot;Annuler&quot;" sqref="W7:W35 K7:V36 J7:J35 I7:I36 F7:G36">
      <formula1>AD7=1</formula1>
    </dataValidation>
    <dataValidation type="custom" allowBlank="1" showInputMessage="1" showErrorMessage="1" error="Vous n'avez rien à produire.&#10;Cliquez sur &quot;Annuler&quot;" sqref="X7:Y36 AA7:AA36">
      <formula1>AU7=1</formula1>
    </dataValidation>
    <dataValidation type="list" allowBlank="1" showInputMessage="1" showErrorMessage="1" sqref="AB7:AB36 AF7:AF35 Z7:Z36">
      <formula1>oui_non</formula1>
    </dataValidation>
    <dataValidation allowBlank="1" showInputMessage="1" showErrorMessage="1" prompt="ATTENTION ! &#10;Ne jamais supprimer le contenu de cette cellule" sqref="AG1:AH1"/>
    <dataValidation type="custom" allowBlank="1" showInputMessage="1" showErrorMessage="1" error="Vous n'avez rien à produire.&#10;Cliquez sur &quot;Annuler&quot;" sqref="W36">
      <formula1>#REF!=1</formula1>
    </dataValidation>
  </dataValidations>
  <printOptions horizontalCentered="1"/>
  <pageMargins left="0.15748031496062992" right="0.15748031496062992" top="0.86614173228346458" bottom="0.43307086614173229" header="0.15748031496062992" footer="0.15748031496062992"/>
  <pageSetup paperSize="8" fitToHeight="0" orientation="landscape" r:id="rId1"/>
  <headerFooter>
    <oddHeader>&amp;C&amp;"-,Gras"&amp;9&amp;K000000&amp;F
- &amp;A -</oddHeader>
    <oddFooter>&amp;C&amp;"+,Normal"&amp;9- &amp;P / &amp;N -&amp;R&amp;9&amp;D
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5"/>
    <pageSetUpPr fitToPage="1"/>
  </sheetPr>
  <dimension ref="A1:AX36"/>
  <sheetViews>
    <sheetView showGridLines="0" topLeftCell="A2" zoomScale="80" zoomScaleNormal="80" workbookViewId="0">
      <selection activeCell="AD2" sqref="AD1:AX1048576"/>
    </sheetView>
  </sheetViews>
  <sheetFormatPr baseColWidth="10" defaultColWidth="15" defaultRowHeight="15"/>
  <cols>
    <col min="1" max="1" width="26.42578125" customWidth="1"/>
    <col min="2" max="3" width="8.7109375" style="6" customWidth="1"/>
    <col min="4" max="4" width="8.7109375" style="22" customWidth="1"/>
    <col min="5" max="5" width="1.7109375" customWidth="1"/>
    <col min="6" max="7" width="6.7109375" customWidth="1"/>
    <col min="8" max="8" width="1.7109375" customWidth="1"/>
    <col min="9" max="12" width="6.7109375" customWidth="1"/>
    <col min="13" max="14" width="10.85546875" customWidth="1"/>
    <col min="15" max="18" width="6.7109375" customWidth="1"/>
    <col min="19" max="20" width="5.7109375" customWidth="1"/>
    <col min="21" max="24" width="6.7109375" customWidth="1"/>
    <col min="25" max="25" width="14.28515625" customWidth="1"/>
    <col min="26" max="26" width="1.7109375" customWidth="1"/>
    <col min="27" max="27" width="6.7109375" customWidth="1"/>
    <col min="28" max="28" width="1.7109375" customWidth="1"/>
    <col min="29" max="29" width="1.7109375" style="28" customWidth="1"/>
    <col min="30" max="31" width="6.7109375" hidden="1" customWidth="1"/>
    <col min="32" max="32" width="1.7109375" hidden="1" customWidth="1"/>
    <col min="33" max="37" width="6.7109375" hidden="1" customWidth="1"/>
    <col min="38" max="38" width="6.28515625" hidden="1" customWidth="1"/>
    <col min="39" max="47" width="6.7109375" hidden="1" customWidth="1"/>
    <col min="48" max="48" width="7.85546875" hidden="1" customWidth="1"/>
    <col min="49" max="49" width="1.7109375" hidden="1" customWidth="1"/>
    <col min="50" max="50" width="6.7109375" hidden="1" customWidth="1"/>
  </cols>
  <sheetData>
    <row r="1" spans="1:50">
      <c r="A1" s="138" t="s">
        <v>81</v>
      </c>
      <c r="B1" s="191" t="str">
        <f>+Paramètres!B7</f>
        <v>Cabinet CROCRCC</v>
      </c>
      <c r="C1" s="191"/>
      <c r="D1" s="191"/>
      <c r="AD1" s="35" t="s">
        <v>26</v>
      </c>
      <c r="AE1" s="36" t="s">
        <v>43</v>
      </c>
      <c r="AG1" s="37">
        <v>11</v>
      </c>
      <c r="AH1" s="37"/>
    </row>
    <row r="2" spans="1:50" ht="26.25">
      <c r="A2" s="190" t="str">
        <f>"Échéances clients du mois de novembre "&amp;Paramètres!B9</f>
        <v>Échéances clients du mois de novembre 2015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90"/>
    </row>
    <row r="3" spans="1:50" ht="15.75" thickBot="1"/>
    <row r="4" spans="1:50" s="34" customFormat="1" ht="70.5" customHeight="1">
      <c r="A4" s="192" t="s">
        <v>24</v>
      </c>
      <c r="B4" s="193"/>
      <c r="C4" s="193"/>
      <c r="D4" s="194"/>
      <c r="E4" s="32"/>
      <c r="F4" s="192" t="s">
        <v>46</v>
      </c>
      <c r="G4" s="194"/>
      <c r="H4" s="32"/>
      <c r="I4" s="192" t="s">
        <v>47</v>
      </c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32"/>
      <c r="AA4" s="87" t="s">
        <v>2</v>
      </c>
      <c r="AB4" s="32"/>
      <c r="AC4" s="33"/>
      <c r="AD4" s="195" t="s">
        <v>32</v>
      </c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7"/>
    </row>
    <row r="5" spans="1:50" ht="43.5" customHeight="1">
      <c r="A5" s="93" t="s">
        <v>3</v>
      </c>
      <c r="B5" s="94" t="s">
        <v>7</v>
      </c>
      <c r="C5" s="94" t="s">
        <v>5</v>
      </c>
      <c r="D5" s="95" t="s">
        <v>8</v>
      </c>
      <c r="E5" s="20"/>
      <c r="F5" s="93" t="s">
        <v>25</v>
      </c>
      <c r="G5" s="96" t="s">
        <v>29</v>
      </c>
      <c r="H5" s="20"/>
      <c r="I5" s="93" t="str">
        <f>JANVIER!I5</f>
        <v>TVA</v>
      </c>
      <c r="J5" s="93" t="str">
        <f>JANVIER!J5</f>
        <v>IR</v>
      </c>
      <c r="K5" s="93" t="str">
        <f>JANVIER!K5</f>
        <v>TVA / FRS ETRANGERS</v>
      </c>
      <c r="L5" s="93" t="str">
        <f>JANVIER!L5</f>
        <v>Contribution sociale de solidarité sur les revenus</v>
      </c>
      <c r="M5" s="93" t="str">
        <f>JANVIER!M5</f>
        <v>Acomptes IS</v>
      </c>
      <c r="N5" s="93" t="str">
        <f>JANVIER!N5</f>
        <v>IS</v>
      </c>
      <c r="O5" s="93" t="str">
        <f>JANVIER!O5</f>
        <v>Liasse Fiscale</v>
      </c>
      <c r="P5" s="93" t="str">
        <f>JANVIER!P5</f>
        <v>TAXE PROF</v>
      </c>
      <c r="Q5" s="93" t="str">
        <f>JANVIER!Q5</f>
        <v>Taxes locales (TE + TSC)</v>
      </c>
      <c r="R5" s="93" t="str">
        <f>JANVIER!R5</f>
        <v>Déclaration annuelle Base T.Prof</v>
      </c>
      <c r="S5" s="93" t="str">
        <f>JANVIER!S5</f>
        <v>Etat 9421</v>
      </c>
      <c r="T5" s="93" t="str">
        <f>JANVIER!T5</f>
        <v>Déclaration annuelle 
RAS sur fournisseurs étrangers</v>
      </c>
      <c r="U5" s="93" t="str">
        <f>JANVIER!U5</f>
        <v>Déclaration Honoraires</v>
      </c>
      <c r="V5" s="93" t="str">
        <f>JANVIER!V5</f>
        <v>Timbres fiscaux</v>
      </c>
      <c r="W5" s="93" t="s">
        <v>118</v>
      </c>
      <c r="X5" s="93" t="str">
        <f>JANVIER!X5</f>
        <v>Déclaration annuelle 
de protata des deductions - TVA</v>
      </c>
      <c r="Y5" s="93" t="str">
        <f>JANVIER!Y5</f>
        <v>Vignette</v>
      </c>
      <c r="Z5" s="20"/>
      <c r="AA5" s="93" t="str">
        <f>JANVIER!AA5</f>
        <v>Office du change</v>
      </c>
      <c r="AB5" s="84"/>
      <c r="AD5" s="85" t="s">
        <v>25</v>
      </c>
      <c r="AE5" s="86" t="s">
        <v>29</v>
      </c>
      <c r="AF5" s="88"/>
      <c r="AG5" s="93" t="str">
        <f t="shared" ref="AG5:AT5" si="0">I5</f>
        <v>TVA</v>
      </c>
      <c r="AH5" s="93" t="str">
        <f t="shared" si="0"/>
        <v>IR</v>
      </c>
      <c r="AI5" s="93" t="str">
        <f t="shared" si="0"/>
        <v>TVA / FRS ETRANGERS</v>
      </c>
      <c r="AJ5" s="93" t="str">
        <f t="shared" si="0"/>
        <v>Contribution sociale de solidarité sur les revenus</v>
      </c>
      <c r="AK5" s="93" t="str">
        <f t="shared" si="0"/>
        <v>Acomptes IS</v>
      </c>
      <c r="AL5" s="93" t="str">
        <f t="shared" si="0"/>
        <v>IS</v>
      </c>
      <c r="AM5" s="93" t="str">
        <f t="shared" si="0"/>
        <v>Liasse Fiscale</v>
      </c>
      <c r="AN5" s="93" t="str">
        <f t="shared" si="0"/>
        <v>TAXE PROF</v>
      </c>
      <c r="AO5" s="93" t="str">
        <f t="shared" si="0"/>
        <v>Taxes locales (TE + TSC)</v>
      </c>
      <c r="AP5" s="93" t="str">
        <f t="shared" si="0"/>
        <v>Déclaration annuelle Base T.Prof</v>
      </c>
      <c r="AQ5" s="93" t="str">
        <f t="shared" si="0"/>
        <v>Etat 9421</v>
      </c>
      <c r="AR5" s="93" t="str">
        <f t="shared" si="0"/>
        <v>Déclaration annuelle 
RAS sur fournisseurs étrangers</v>
      </c>
      <c r="AS5" s="93" t="str">
        <f t="shared" si="0"/>
        <v>Déclaration Honoraires</v>
      </c>
      <c r="AT5" s="93" t="str">
        <f t="shared" si="0"/>
        <v>Timbres fiscaux</v>
      </c>
      <c r="AU5" s="93" t="str">
        <f>X5</f>
        <v>Déclaration annuelle 
de protata des deductions - TVA</v>
      </c>
      <c r="AV5" s="93" t="str">
        <f>Y5</f>
        <v>Vignette</v>
      </c>
      <c r="AW5" s="89"/>
      <c r="AX5" s="93" t="str">
        <f t="shared" ref="AX5" si="1">AA5</f>
        <v>Office du change</v>
      </c>
    </row>
    <row r="6" spans="1:50" s="91" customFormat="1">
      <c r="A6" s="103"/>
      <c r="B6" s="104"/>
      <c r="C6" s="104"/>
      <c r="D6" s="105"/>
      <c r="E6" s="20"/>
      <c r="F6" s="103"/>
      <c r="G6" s="106"/>
      <c r="H6" s="20"/>
      <c r="I6" s="103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20"/>
      <c r="AA6" s="107"/>
      <c r="AB6" s="84"/>
      <c r="AD6" s="108"/>
      <c r="AE6" s="109"/>
      <c r="AF6" s="88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92"/>
      <c r="AX6" s="110"/>
    </row>
    <row r="7" spans="1:50" s="123" customFormat="1">
      <c r="A7" s="113" t="str">
        <f>IF(ISBLANK('Informations clients'!A7),"",'Informations clients'!A7)</f>
        <v>CLT/7</v>
      </c>
      <c r="B7" s="124" t="str">
        <f>IF(ISBLANK('Informations clients'!C7),"",'Informations clients'!C7)</f>
        <v/>
      </c>
      <c r="C7" s="124" t="str">
        <f>IF(ISBLANK('Informations clients'!E7),"",'Informations clients'!E7)</f>
        <v>Consultant 3</v>
      </c>
      <c r="D7" s="126">
        <f>IF(ISBLANK('Informations clients'!G7),"",'Informations clients'!G7)</f>
        <v>42277</v>
      </c>
      <c r="E7" s="114"/>
      <c r="F7" s="127"/>
      <c r="G7" s="128"/>
      <c r="H7" s="114"/>
      <c r="I7" s="127"/>
      <c r="J7" s="129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14"/>
      <c r="AA7" s="131"/>
      <c r="AB7" s="115"/>
      <c r="AC7" s="116"/>
      <c r="AD7" s="117">
        <f>+IF(ISBLANK('Informations clients'!I7),0,
IF($AG$1=MONTH('Informations clients'!K7),1,0))</f>
        <v>0</v>
      </c>
      <c r="AE7" s="118">
        <f>+IF(ISBLANK('Informations clients'!J7),0,
IF(MONTH('Informations clients'!K7)=$AG$1,1,0))</f>
        <v>0</v>
      </c>
      <c r="AF7" s="119"/>
      <c r="AG7">
        <f>+IF(ISBLANK('Informations clients'!$N7),0,IF('Informations clients'!$N7="Réel mensuel",1,IF('Informations clients'!$N7="Réel trimestriel",IF(AND($AG$1=3,$AG$1=6,$AG$1=9,$AG$1=12),1,0),0)))</f>
        <v>1</v>
      </c>
      <c r="AH7" s="120">
        <f>+IF(ISBLANK('Informations clients'!O7),0,
IF(VLOOKUP('Informations clients'!O7,Technique!$A$79:$B$81,2,FALSE)=1,0,
IF(VLOOKUP('Informations clients'!O7,Technique!$A$79:$B$81,2,FALSE)=2,1,
IF($AG$1=1,1,0))))</f>
        <v>0</v>
      </c>
      <c r="AI7" s="120">
        <f>+IF(ISBLANK('Informations clients'!P7),0,
IF(MONTH('Informations clients'!T7)=$AG$1,1,0))</f>
        <v>0</v>
      </c>
      <c r="AJ7" s="120">
        <f>+IF(ISBLANK('Informations clients'!Q7),0,IF($AG$1=EDATE('Informations clients'!G7,3),1,0))</f>
        <v>0</v>
      </c>
      <c r="AK7" s="120">
        <f>+IF(ISBLANK('Informations clients'!R7),0,
IF($AG$1=5,1,0))</f>
        <v>0</v>
      </c>
      <c r="AL7" s="120">
        <f>+IF(ISBLANK('Informations clients'!G7),0,IF($AG$1=3,1,0))</f>
        <v>0</v>
      </c>
      <c r="AM7" s="120">
        <f>+IF(ISBLANK('Informations clients'!G7),0,IF($AG$1=3,1,0))</f>
        <v>0</v>
      </c>
      <c r="AN7" s="120">
        <f>IF(ISBLANK('Informations clients'!U7),0,
IF($AG$1=12,1,0))</f>
        <v>0</v>
      </c>
      <c r="AO7" s="120">
        <f>IF(ISBLANK('Informations clients'!#REF!),0,
IF($AG$1=6,1,0))</f>
        <v>0</v>
      </c>
      <c r="AP7" s="120">
        <f>IF(ISBLANK('Informations clients'!#REF!),0,
IF($AG$1=12,1,0))</f>
        <v>0</v>
      </c>
      <c r="AQ7" s="120">
        <f>+IF(ISBLANK('Informations clients'!X7),0,IF($AG$1=2,1,0))</f>
        <v>0</v>
      </c>
      <c r="AR7" s="120">
        <f>IF(ISBLANK('Informations clients'!L7),0,
IF($AG$1=2,1,0))</f>
        <v>0</v>
      </c>
      <c r="AS7" s="120">
        <f>IF(ISBLANK('Informations clients'!AF7),0,
IF(ISBLANK('Informations clients'!U7),0,IF(VLOOKUP('Informations clients'!AF7,Technique!$H$45:$I$48,2,FALSE)=1,0,INDEX(Technique!$B$45:$F$58,MATCH($AG$1,Technique!$B$45:$B$58,0),MATCH('Informations clients'!AF7,Technique!$B$45:$F$45,0)))))</f>
        <v>0</v>
      </c>
      <c r="AT7" s="120">
        <f>+IF(ISBLANK('Informations clients'!AF7),0,
IF(ISBLANK('Informations clients'!V7),0,IF(VLOOKUP('Informations clients'!AF7,Technique!$H$45:$I$48,2,FALSE)=1,0,INDEX(Technique!$B$62:$F$75,MATCH($AG$1,Technique!$B$62:$B$75,0),MATCH('Informations clients'!AF7,Technique!$B$62:$F$62,0)))))</f>
        <v>0</v>
      </c>
      <c r="AU7" s="120">
        <f>+IF(ISBLANK('Informations clients'!AF7),0,
IF(ISBLANK('Informations clients'!W7),0,IF(AND($AG$1=5,VLOOKUP('Informations clients'!AF7,Technique!$H$45:$I$48,2,FALSE)=4),1,0)))</f>
        <v>0</v>
      </c>
      <c r="AV7" s="120">
        <f>+IF(ISBLANK('Informations clients'!X7),0,IF($AG$1=5,1,0))</f>
        <v>0</v>
      </c>
      <c r="AW7" s="121"/>
      <c r="AX7" s="122">
        <f>+IF(ISBLANK('Informations clients'!AG7),0,
IF($AG$1=5,1,0))</f>
        <v>0</v>
      </c>
    </row>
    <row r="8" spans="1:50" s="123" customFormat="1" ht="11.25">
      <c r="A8" s="113" t="str">
        <f>IF(ISBLANK('Informations clients'!A8),"",'Informations clients'!A8)</f>
        <v>CLT/8</v>
      </c>
      <c r="B8" s="124" t="str">
        <f>IF(ISBLANK('Informations clients'!C8),"",'Informations clients'!C8)</f>
        <v/>
      </c>
      <c r="C8" s="124" t="str">
        <f>IF(ISBLANK('Informations clients'!E8),"",'Informations clients'!E8)</f>
        <v>Consultant 2</v>
      </c>
      <c r="D8" s="126">
        <f>IF(ISBLANK('Informations clients'!G8),"",'Informations clients'!G8)</f>
        <v>42369</v>
      </c>
      <c r="E8" s="114"/>
      <c r="F8" s="127"/>
      <c r="G8" s="128"/>
      <c r="H8" s="114"/>
      <c r="I8" s="127"/>
      <c r="J8" s="129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14"/>
      <c r="AA8" s="131"/>
      <c r="AB8" s="115"/>
      <c r="AC8" s="116"/>
      <c r="AD8" s="117">
        <f>+IF(ISBLANK('Informations clients'!I8),0,
IF($AG$1=MONTH('Informations clients'!K8),1,0))</f>
        <v>0</v>
      </c>
      <c r="AE8" s="118">
        <f>+IF(ISBLANK('Informations clients'!J8),0,
IF(MONTH('Informations clients'!K8)=$AG$1,1,0))</f>
        <v>0</v>
      </c>
      <c r="AF8" s="119"/>
      <c r="AG8" s="117">
        <f>+IF(ISBLANK('Informations clients'!N8),0,
INDEX(Technique!$B$11:$F$23,MATCH($AG$1,Technique!$B$11:$B$23,0),MATCH(VLOOKUP('Informations clients'!N8,Technique!$A$4:$B$6,2,FALSE),Technique!$B$11:$F$11,0)))</f>
        <v>0</v>
      </c>
      <c r="AH8" s="120">
        <f>+IF(ISBLANK('Informations clients'!O8),0,
IF(VLOOKUP('Informations clients'!O8,Technique!$A$79:$B$81,2,FALSE)=1,0,
IF(VLOOKUP('Informations clients'!O8,Technique!$A$79:$B$81,2,FALSE)=2,1,
IF($AG$1=1,1,0))))</f>
        <v>1</v>
      </c>
      <c r="AI8" s="120">
        <f>+IF(ISBLANK('Informations clients'!P8),0,
IF(MONTH('Informations clients'!T8)=$AG$1,1,0))</f>
        <v>0</v>
      </c>
      <c r="AJ8" s="120">
        <f>+IF(ISBLANK('Informations clients'!Q8),0,IF($AG$1=EDATE('Informations clients'!G8,3),1,0))</f>
        <v>0</v>
      </c>
      <c r="AK8" s="120">
        <f>+IF(ISBLANK('Informations clients'!R8),0,
IF($AG$1=5,1,0))</f>
        <v>0</v>
      </c>
      <c r="AL8" s="120">
        <f>+IF(ISBLANK('Informations clients'!G8),0,IF($AG$1=3,1,0))</f>
        <v>0</v>
      </c>
      <c r="AM8" s="120">
        <f>+IF(ISBLANK('Informations clients'!G8),0,IF($AG$1=3,1,0))</f>
        <v>0</v>
      </c>
      <c r="AN8" s="120">
        <f>IF(ISBLANK('Informations clients'!U8),0,
IF($AG$1=12,1,0))</f>
        <v>0</v>
      </c>
      <c r="AO8" s="120">
        <f>IF(ISBLANK('Informations clients'!#REF!),0,
IF($AG$1=6,1,0))</f>
        <v>0</v>
      </c>
      <c r="AP8" s="120">
        <f>IF(ISBLANK('Informations clients'!#REF!),0,
IF($AG$1=12,1,0))</f>
        <v>0</v>
      </c>
      <c r="AQ8" s="120">
        <f>+IF(ISBLANK('Informations clients'!X8),0,IF($AG$1=2,1,0))</f>
        <v>0</v>
      </c>
      <c r="AR8" s="120">
        <f>IF(ISBLANK('Informations clients'!L8),0,
IF($AG$1=2,1,0))</f>
        <v>0</v>
      </c>
      <c r="AS8" s="120">
        <f>IF(ISBLANK('Informations clients'!AF8),0,
IF(ISBLANK('Informations clients'!U8),0,IF(VLOOKUP('Informations clients'!AF8,Technique!$H$45:$I$48,2,FALSE)=1,0,INDEX(Technique!$B$45:$F$58,MATCH($AG$1,Technique!$B$45:$B$58,0),MATCH('Informations clients'!AF8,Technique!$B$45:$F$45,0)))))</f>
        <v>0</v>
      </c>
      <c r="AT8" s="120">
        <f>+IF(ISBLANK('Informations clients'!AF8),0,
IF(ISBLANK('Informations clients'!V8),0,IF(VLOOKUP('Informations clients'!AF8,Technique!$H$45:$I$48,2,FALSE)=1,0,INDEX(Technique!$B$62:$F$75,MATCH($AG$1,Technique!$B$62:$B$75,0),MATCH('Informations clients'!AF8,Technique!$B$62:$F$62,0)))))</f>
        <v>0</v>
      </c>
      <c r="AU8" s="120">
        <f>+IF(ISBLANK('Informations clients'!AF8),0,
IF(AND($AG$1=5,VLOOKUP('Informations clients'!AF8,Technique!$H$45:$I$48,2,FALSE)=4),1,0))</f>
        <v>0</v>
      </c>
      <c r="AV8" s="120">
        <f>+IF(ISBLANK('Informations clients'!X8),0,IF($AG$1=5,1,0))</f>
        <v>0</v>
      </c>
      <c r="AW8" s="121"/>
      <c r="AX8" s="122">
        <f>+IF(ISBLANK('Informations clients'!AG8),0,
IF($AG$1=5,1,0))</f>
        <v>0</v>
      </c>
    </row>
    <row r="9" spans="1:50" s="123" customFormat="1" ht="11.25">
      <c r="A9" s="113" t="str">
        <f>IF(ISBLANK('Informations clients'!A9),"",'Informations clients'!A9)</f>
        <v/>
      </c>
      <c r="B9" s="124" t="str">
        <f>IF(ISBLANK('Informations clients'!C9),"",'Informations clients'!C9)</f>
        <v/>
      </c>
      <c r="C9" s="124" t="str">
        <f>IF(ISBLANK('Informations clients'!E9),"",'Informations clients'!E9)</f>
        <v/>
      </c>
      <c r="D9" s="126">
        <f>IF(ISBLANK('Informations clients'!G9),"",'Informations clients'!G9)</f>
        <v>42185</v>
      </c>
      <c r="E9" s="114"/>
      <c r="F9" s="127"/>
      <c r="G9" s="128"/>
      <c r="H9" s="114"/>
      <c r="I9" s="127"/>
      <c r="J9" s="129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14"/>
      <c r="AA9" s="131"/>
      <c r="AB9" s="115"/>
      <c r="AC9" s="116"/>
      <c r="AD9" s="117">
        <f>+IF(ISBLANK('Informations clients'!I9),0,
IF($AG$1=MONTH('Informations clients'!K9),1,0))</f>
        <v>0</v>
      </c>
      <c r="AE9" s="118">
        <f>+IF(ISBLANK('Informations clients'!J9),0,
IF(MONTH('Informations clients'!K9)=$AG$1,1,0))</f>
        <v>0</v>
      </c>
      <c r="AF9" s="119"/>
      <c r="AG9" s="117">
        <f>+IF(ISBLANK('Informations clients'!N9),0,
INDEX(Technique!$B$11:$F$23,MATCH($AG$1,Technique!$B$11:$B$23,0),MATCH(VLOOKUP('Informations clients'!N9,Technique!$A$4:$B$6,2,FALSE),Technique!$B$11:$F$11,0)))</f>
        <v>0</v>
      </c>
      <c r="AH9" s="120">
        <f>+IF(ISBLANK('Informations clients'!O9),0,
IF(VLOOKUP('Informations clients'!O9,Technique!$A$79:$B$81,2,FALSE)=1,0,
IF(VLOOKUP('Informations clients'!O9,Technique!$A$79:$B$81,2,FALSE)=2,1,
IF($AG$1=1,1,0))))</f>
        <v>0</v>
      </c>
      <c r="AI9" s="120">
        <f>+IF(ISBLANK('Informations clients'!P9),0,
IF(MONTH('Informations clients'!T9)=$AG$1,1,0))</f>
        <v>0</v>
      </c>
      <c r="AJ9" s="120">
        <f>+IF(ISBLANK('Informations clients'!Q9),0,IF($AG$1=EDATE('Informations clients'!G9,3),1,0))</f>
        <v>0</v>
      </c>
      <c r="AK9" s="120">
        <f>+IF(ISBLANK('Informations clients'!R9),0,
IF($AG$1=5,1,0))</f>
        <v>0</v>
      </c>
      <c r="AL9" s="120">
        <f>+IF(ISBLANK('Informations clients'!G9),0,IF($AG$1=3,1,0))</f>
        <v>0</v>
      </c>
      <c r="AM9" s="120">
        <f>+IF(ISBLANK('Informations clients'!G9),0,IF($AG$1=3,1,0))</f>
        <v>0</v>
      </c>
      <c r="AN9" s="120">
        <f>IF(ISBLANK('Informations clients'!U9),0,
IF($AG$1=12,1,0))</f>
        <v>0</v>
      </c>
      <c r="AO9" s="120">
        <f>IF(ISBLANK('Informations clients'!#REF!),0,
IF($AG$1=6,1,0))</f>
        <v>0</v>
      </c>
      <c r="AP9" s="120">
        <f>IF(ISBLANK('Informations clients'!#REF!),0,
IF($AG$1=12,1,0))</f>
        <v>0</v>
      </c>
      <c r="AQ9" s="120">
        <f>+IF(ISBLANK('Informations clients'!X9),0,IF($AG$1=2,1,0))</f>
        <v>0</v>
      </c>
      <c r="AR9" s="120">
        <f>IF(ISBLANK('Informations clients'!L9),0,
IF($AG$1=2,1,0))</f>
        <v>0</v>
      </c>
      <c r="AS9" s="120">
        <f>IF(ISBLANK('Informations clients'!AF9),0,
IF(ISBLANK('Informations clients'!U9),0,IF(VLOOKUP('Informations clients'!AF9,Technique!$H$45:$I$48,2,FALSE)=1,0,INDEX(Technique!$B$45:$F$58,MATCH($AG$1,Technique!$B$45:$B$58,0),MATCH('Informations clients'!AF9,Technique!$B$45:$F$45,0)))))</f>
        <v>0</v>
      </c>
      <c r="AT9" s="120">
        <f>+IF(ISBLANK('Informations clients'!AF9),0,
IF(ISBLANK('Informations clients'!V9),0,IF(VLOOKUP('Informations clients'!AF9,Technique!$H$45:$I$48,2,FALSE)=1,0,INDEX(Technique!$B$62:$F$75,MATCH($AG$1,Technique!$B$62:$B$75,0),MATCH('Informations clients'!AF9,Technique!$B$62:$F$62,0)))))</f>
        <v>0</v>
      </c>
      <c r="AU9" s="120">
        <f>+IF(ISBLANK('Informations clients'!AF9),0,
IF(AND($AG$1=5,VLOOKUP('Informations clients'!AF9,Technique!$H$45:$I$48,2,FALSE)=4),1,0))</f>
        <v>0</v>
      </c>
      <c r="AV9" s="120">
        <f>+IF(ISBLANK('Informations clients'!X9),0,IF($AG$1=5,1,0))</f>
        <v>0</v>
      </c>
      <c r="AW9" s="121"/>
      <c r="AX9" s="122">
        <f>+IF(ISBLANK('Informations clients'!AG9),0,
IF($AG$1=5,1,0))</f>
        <v>0</v>
      </c>
    </row>
    <row r="10" spans="1:50" s="123" customFormat="1" ht="11.25">
      <c r="A10" s="113" t="str">
        <f>IF(ISBLANK('Informations clients'!A10),"",'Informations clients'!A10)</f>
        <v/>
      </c>
      <c r="B10" s="124" t="str">
        <f>IF(ISBLANK('Informations clients'!C10),"",'Informations clients'!C10)</f>
        <v/>
      </c>
      <c r="C10" s="124" t="str">
        <f>IF(ISBLANK('Informations clients'!E10),"",'Informations clients'!E10)</f>
        <v/>
      </c>
      <c r="D10" s="126">
        <f>IF(ISBLANK('Informations clients'!G10),"",'Informations clients'!G10)</f>
        <v>42369</v>
      </c>
      <c r="E10" s="114"/>
      <c r="F10" s="127"/>
      <c r="G10" s="128"/>
      <c r="H10" s="114"/>
      <c r="I10" s="127"/>
      <c r="J10" s="129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14"/>
      <c r="AA10" s="131"/>
      <c r="AB10" s="115"/>
      <c r="AC10" s="116"/>
      <c r="AD10" s="117">
        <f>+IF(ISBLANK('Informations clients'!I10),0,
IF($AG$1=MONTH('Informations clients'!K10),1,0))</f>
        <v>0</v>
      </c>
      <c r="AE10" s="118">
        <f>+IF(ISBLANK('Informations clients'!J10),0,
IF(MONTH('Informations clients'!K10)=$AG$1,1,0))</f>
        <v>0</v>
      </c>
      <c r="AF10" s="119"/>
      <c r="AG10" s="117">
        <f>+IF(ISBLANK('Informations clients'!N10),0,
INDEX(Technique!$B$11:$F$23,MATCH($AG$1,Technique!$B$11:$B$23,0),MATCH(VLOOKUP('Informations clients'!N10,Technique!$A$4:$B$6,2,FALSE),Technique!$B$11:$F$11,0)))</f>
        <v>1</v>
      </c>
      <c r="AH10" s="120">
        <f>+IF(ISBLANK('Informations clients'!O10),0,
IF(VLOOKUP('Informations clients'!O10,Technique!$A$79:$B$81,2,FALSE)=1,0,
IF(VLOOKUP('Informations clients'!O10,Technique!$A$79:$B$81,2,FALSE)=2,1,
IF($AG$1=1,1,0))))</f>
        <v>0</v>
      </c>
      <c r="AI10" s="120">
        <f>+IF(ISBLANK('Informations clients'!P10),0,
IF(MONTH('Informations clients'!T10)=$AG$1,1,0))</f>
        <v>0</v>
      </c>
      <c r="AJ10" s="120">
        <f>+IF(ISBLANK('Informations clients'!Q10),0,IF($AG$1=EDATE('Informations clients'!G10,3),1,0))</f>
        <v>0</v>
      </c>
      <c r="AK10" s="120">
        <f>+IF(ISBLANK('Informations clients'!R10),0,
IF($AG$1=5,1,0))</f>
        <v>0</v>
      </c>
      <c r="AL10" s="120">
        <f>+IF(ISBLANK('Informations clients'!G10),0,IF($AG$1=3,1,0))</f>
        <v>0</v>
      </c>
      <c r="AM10" s="120">
        <f>+IF(ISBLANK('Informations clients'!G10),0,IF($AG$1=3,1,0))</f>
        <v>0</v>
      </c>
      <c r="AN10" s="120">
        <f>IF(ISBLANK('Informations clients'!U10),0,
IF($AG$1=12,1,0))</f>
        <v>0</v>
      </c>
      <c r="AO10" s="120">
        <f>IF(ISBLANK('Informations clients'!#REF!),0,
IF($AG$1=6,1,0))</f>
        <v>0</v>
      </c>
      <c r="AP10" s="120">
        <f>IF(ISBLANK('Informations clients'!#REF!),0,
IF($AG$1=12,1,0))</f>
        <v>0</v>
      </c>
      <c r="AQ10" s="120">
        <f>+IF(ISBLANK('Informations clients'!X10),0,IF($AG$1=2,1,0))</f>
        <v>0</v>
      </c>
      <c r="AR10" s="120">
        <f>IF(ISBLANK('Informations clients'!L10),0,
IF($AG$1=2,1,0))</f>
        <v>0</v>
      </c>
      <c r="AS10" s="120">
        <f>IF(ISBLANK('Informations clients'!AF10),0,
IF(ISBLANK('Informations clients'!U10),0,IF(VLOOKUP('Informations clients'!AF10,Technique!$H$45:$I$48,2,FALSE)=1,0,INDEX(Technique!$B$45:$F$58,MATCH($AG$1,Technique!$B$45:$B$58,0),MATCH('Informations clients'!AF10,Technique!$B$45:$F$45,0)))))</f>
        <v>0</v>
      </c>
      <c r="AT10" s="120">
        <f>+IF(ISBLANK('Informations clients'!AF10),0,
IF(ISBLANK('Informations clients'!V10),0,IF(VLOOKUP('Informations clients'!AF10,Technique!$H$45:$I$48,2,FALSE)=1,0,INDEX(Technique!$B$62:$F$75,MATCH($AG$1,Technique!$B$62:$B$75,0),MATCH('Informations clients'!AF10,Technique!$B$62:$F$62,0)))))</f>
        <v>0</v>
      </c>
      <c r="AU10" s="120">
        <f>+IF(ISBLANK('Informations clients'!AF10),0,
IF(AND($AG$1=5,VLOOKUP('Informations clients'!AF10,Technique!$H$45:$I$48,2,FALSE)=4),1,0))</f>
        <v>0</v>
      </c>
      <c r="AV10" s="120">
        <f>+IF(ISBLANK('Informations clients'!X10),0,IF($AG$1=5,1,0))</f>
        <v>0</v>
      </c>
      <c r="AW10" s="121"/>
      <c r="AX10" s="122">
        <f>+IF(ISBLANK('Informations clients'!AG10),0,
IF($AG$1=5,1,0))</f>
        <v>0</v>
      </c>
    </row>
    <row r="11" spans="1:50" s="123" customFormat="1" ht="11.25">
      <c r="A11" s="113" t="str">
        <f>IF(ISBLANK('Informations clients'!A11),"",'Informations clients'!A11)</f>
        <v/>
      </c>
      <c r="B11" s="124" t="str">
        <f>IF(ISBLANK('Informations clients'!C11),"",'Informations clients'!C11)</f>
        <v/>
      </c>
      <c r="C11" s="124" t="str">
        <f>IF(ISBLANK('Informations clients'!E11),"",'Informations clients'!E11)</f>
        <v/>
      </c>
      <c r="D11" s="126" t="str">
        <f>IF(ISBLANK('Informations clients'!G11),"",'Informations clients'!G11)</f>
        <v/>
      </c>
      <c r="E11" s="114"/>
      <c r="F11" s="127"/>
      <c r="G11" s="128"/>
      <c r="H11" s="114"/>
      <c r="I11" s="127"/>
      <c r="J11" s="129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14"/>
      <c r="AA11" s="131"/>
      <c r="AB11" s="115"/>
      <c r="AC11" s="116"/>
      <c r="AD11" s="117">
        <f>+IF(ISBLANK('Informations clients'!I11),0,
IF($AG$1=MONTH('Informations clients'!K11),1,0))</f>
        <v>0</v>
      </c>
      <c r="AE11" s="118">
        <f>+IF(ISBLANK('Informations clients'!J11),0,
IF(MONTH('Informations clients'!K11)=$AG$1,1,0))</f>
        <v>0</v>
      </c>
      <c r="AF11" s="119"/>
      <c r="AG11" s="117">
        <f>+IF(ISBLANK('Informations clients'!N11),0,
INDEX(Technique!$B$11:$F$23,MATCH($AG$1,Technique!$B$11:$B$23,0),MATCH(VLOOKUP('Informations clients'!N11,Technique!$A$4:$B$6,2,FALSE),Technique!$B$11:$F$11,0)))</f>
        <v>0</v>
      </c>
      <c r="AH11" s="120">
        <f>+IF(ISBLANK('Informations clients'!O11),0,
IF(VLOOKUP('Informations clients'!O11,Technique!$A$79:$B$81,2,FALSE)=1,0,
IF(VLOOKUP('Informations clients'!O11,Technique!$A$79:$B$81,2,FALSE)=2,1,
IF($AG$1=1,1,0))))</f>
        <v>0</v>
      </c>
      <c r="AI11" s="120">
        <f>+IF(ISBLANK('Informations clients'!P11),0,
IF(MONTH('Informations clients'!T11)=$AG$1,1,0))</f>
        <v>0</v>
      </c>
      <c r="AJ11" s="120">
        <f>+IF(ISBLANK('Informations clients'!Q11),0,IF($AG$1=EDATE('Informations clients'!G11,3),1,0))</f>
        <v>0</v>
      </c>
      <c r="AK11" s="120">
        <f>+IF(ISBLANK('Informations clients'!R11),0,
IF($AG$1=5,1,0))</f>
        <v>0</v>
      </c>
      <c r="AL11" s="120">
        <f>+IF(ISBLANK('Informations clients'!G11),0,IF($AG$1=3,1,0))</f>
        <v>0</v>
      </c>
      <c r="AM11" s="120">
        <f>+IF(ISBLANK('Informations clients'!G11),0,IF($AG$1=3,1,0))</f>
        <v>0</v>
      </c>
      <c r="AN11" s="120">
        <f>IF(ISBLANK('Informations clients'!U11),0,
IF($AG$1=12,1,0))</f>
        <v>0</v>
      </c>
      <c r="AO11" s="120">
        <f>IF(ISBLANK('Informations clients'!#REF!),0,
IF($AG$1=6,1,0))</f>
        <v>0</v>
      </c>
      <c r="AP11" s="120">
        <f>IF(ISBLANK('Informations clients'!#REF!),0,
IF($AG$1=12,1,0))</f>
        <v>0</v>
      </c>
      <c r="AQ11" s="120">
        <f>+IF(ISBLANK('Informations clients'!X11),0,IF($AG$1=2,1,0))</f>
        <v>0</v>
      </c>
      <c r="AR11" s="120">
        <f>IF(ISBLANK('Informations clients'!L11),0,
IF($AG$1=2,1,0))</f>
        <v>0</v>
      </c>
      <c r="AS11" s="120">
        <f>IF(ISBLANK('Informations clients'!AF11),0,
IF(ISBLANK('Informations clients'!U11),0,IF(VLOOKUP('Informations clients'!AF11,Technique!$H$45:$I$48,2,FALSE)=1,0,INDEX(Technique!$B$45:$F$58,MATCH($AG$1,Technique!$B$45:$B$58,0),MATCH('Informations clients'!AF11,Technique!$B$45:$F$45,0)))))</f>
        <v>0</v>
      </c>
      <c r="AT11" s="120">
        <f>+IF(ISBLANK('Informations clients'!AF11),0,
IF(ISBLANK('Informations clients'!V11),0,IF(VLOOKUP('Informations clients'!AF11,Technique!$H$45:$I$48,2,FALSE)=1,0,INDEX(Technique!$B$62:$F$75,MATCH($AG$1,Technique!$B$62:$B$75,0),MATCH('Informations clients'!AF11,Technique!$B$62:$F$62,0)))))</f>
        <v>0</v>
      </c>
      <c r="AU11" s="120">
        <f>+IF(ISBLANK('Informations clients'!AF11),0,
IF(AND($AG$1=5,VLOOKUP('Informations clients'!AF11,Technique!$H$45:$I$48,2,FALSE)=4),1,0))</f>
        <v>0</v>
      </c>
      <c r="AV11" s="120">
        <f>+IF(ISBLANK('Informations clients'!X11),0,IF($AG$1=5,1,0))</f>
        <v>0</v>
      </c>
      <c r="AW11" s="121"/>
      <c r="AX11" s="122">
        <f>+IF(ISBLANK('Informations clients'!AG11),0,
IF($AG$1=5,1,0))</f>
        <v>0</v>
      </c>
    </row>
    <row r="12" spans="1:50" s="123" customFormat="1" ht="11.25">
      <c r="A12" s="113" t="str">
        <f>IF(ISBLANK('Informations clients'!A12),"",'Informations clients'!A12)</f>
        <v/>
      </c>
      <c r="B12" s="124" t="str">
        <f>IF(ISBLANK('Informations clients'!C12),"",'Informations clients'!C12)</f>
        <v/>
      </c>
      <c r="C12" s="124" t="str">
        <f>IF(ISBLANK('Informations clients'!E12),"",'Informations clients'!E12)</f>
        <v/>
      </c>
      <c r="D12" s="126" t="str">
        <f>IF(ISBLANK('Informations clients'!G12),"",'Informations clients'!G12)</f>
        <v/>
      </c>
      <c r="E12" s="114"/>
      <c r="F12" s="127"/>
      <c r="G12" s="128"/>
      <c r="H12" s="114"/>
      <c r="I12" s="127"/>
      <c r="J12" s="129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14"/>
      <c r="AA12" s="131"/>
      <c r="AB12" s="115"/>
      <c r="AC12" s="116"/>
      <c r="AD12" s="117">
        <f>+IF(ISBLANK('Informations clients'!I12),0,
IF($AG$1=MONTH('Informations clients'!K12),1,0))</f>
        <v>0</v>
      </c>
      <c r="AE12" s="118">
        <f>+IF(ISBLANK('Informations clients'!J12),0,
IF(MONTH('Informations clients'!K12)=$AG$1,1,0))</f>
        <v>0</v>
      </c>
      <c r="AF12" s="119"/>
      <c r="AG12" s="117">
        <f>+IF(ISBLANK('Informations clients'!N12),0,
INDEX(Technique!$B$11:$F$23,MATCH($AG$1,Technique!$B$11:$B$23,0),MATCH(VLOOKUP('Informations clients'!N12,Technique!$A$4:$B$6,2,FALSE),Technique!$B$11:$F$11,0)))</f>
        <v>0</v>
      </c>
      <c r="AH12" s="120">
        <f>+IF(ISBLANK('Informations clients'!O12),0,
IF(VLOOKUP('Informations clients'!O12,Technique!$A$79:$B$81,2,FALSE)=1,0,
IF(VLOOKUP('Informations clients'!O12,Technique!$A$79:$B$81,2,FALSE)=2,1,
IF($AG$1=1,1,0))))</f>
        <v>0</v>
      </c>
      <c r="AI12" s="120">
        <f>+IF(ISBLANK('Informations clients'!P12),0,
IF(MONTH('Informations clients'!T12)=$AG$1,1,0))</f>
        <v>0</v>
      </c>
      <c r="AJ12" s="120">
        <f>+IF(ISBLANK('Informations clients'!Q12),0,IF($AG$1=EDATE('Informations clients'!G12,3),1,0))</f>
        <v>0</v>
      </c>
      <c r="AK12" s="120">
        <f>+IF(ISBLANK('Informations clients'!R12),0,
IF($AG$1=5,1,0))</f>
        <v>0</v>
      </c>
      <c r="AL12" s="120">
        <f>+IF(ISBLANK('Informations clients'!G12),0,IF($AG$1=3,1,0))</f>
        <v>0</v>
      </c>
      <c r="AM12" s="120">
        <f>+IF(ISBLANK('Informations clients'!G12),0,IF($AG$1=3,1,0))</f>
        <v>0</v>
      </c>
      <c r="AN12" s="120">
        <f>IF(ISBLANK('Informations clients'!U12),0,
IF($AG$1=12,1,0))</f>
        <v>0</v>
      </c>
      <c r="AO12" s="120">
        <f>IF(ISBLANK('Informations clients'!#REF!),0,
IF($AG$1=6,1,0))</f>
        <v>0</v>
      </c>
      <c r="AP12" s="120">
        <f>IF(ISBLANK('Informations clients'!#REF!),0,
IF($AG$1=12,1,0))</f>
        <v>0</v>
      </c>
      <c r="AQ12" s="120">
        <f>+IF(ISBLANK('Informations clients'!X12),0,IF($AG$1=2,1,0))</f>
        <v>0</v>
      </c>
      <c r="AR12" s="120">
        <f>IF(ISBLANK('Informations clients'!L12),0,
IF($AG$1=2,1,0))</f>
        <v>0</v>
      </c>
      <c r="AS12" s="120">
        <f>IF(ISBLANK('Informations clients'!AF12),0,
IF(ISBLANK('Informations clients'!U12),0,IF(VLOOKUP('Informations clients'!AF12,Technique!$H$45:$I$48,2,FALSE)=1,0,INDEX(Technique!$B$45:$F$58,MATCH($AG$1,Technique!$B$45:$B$58,0),MATCH('Informations clients'!AF12,Technique!$B$45:$F$45,0)))))</f>
        <v>0</v>
      </c>
      <c r="AT12" s="120">
        <f>+IF(ISBLANK('Informations clients'!AF12),0,
IF(ISBLANK('Informations clients'!V12),0,IF(VLOOKUP('Informations clients'!AF12,Technique!$H$45:$I$48,2,FALSE)=1,0,INDEX(Technique!$B$62:$F$75,MATCH($AG$1,Technique!$B$62:$B$75,0),MATCH('Informations clients'!AF12,Technique!$B$62:$F$62,0)))))</f>
        <v>0</v>
      </c>
      <c r="AU12" s="120">
        <f>+IF(ISBLANK('Informations clients'!AF12),0,
IF(AND($AG$1=5,VLOOKUP('Informations clients'!AF12,Technique!$H$45:$I$48,2,FALSE)=4),1,0))</f>
        <v>0</v>
      </c>
      <c r="AV12" s="120">
        <f>+IF(ISBLANK('Informations clients'!X12),0,IF($AG$1=5,1,0))</f>
        <v>0</v>
      </c>
      <c r="AW12" s="121"/>
      <c r="AX12" s="122">
        <f>+IF(ISBLANK('Informations clients'!AG12),0,
IF($AG$1=5,1,0))</f>
        <v>0</v>
      </c>
    </row>
    <row r="13" spans="1:50" s="123" customFormat="1" ht="11.25">
      <c r="A13" s="113" t="str">
        <f>IF(ISBLANK('Informations clients'!A13),"",'Informations clients'!A13)</f>
        <v/>
      </c>
      <c r="B13" s="124" t="str">
        <f>IF(ISBLANK('Informations clients'!C13),"",'Informations clients'!C13)</f>
        <v/>
      </c>
      <c r="C13" s="124" t="str">
        <f>IF(ISBLANK('Informations clients'!E13),"",'Informations clients'!E13)</f>
        <v/>
      </c>
      <c r="D13" s="126" t="str">
        <f>IF(ISBLANK('Informations clients'!G13),"",'Informations clients'!G13)</f>
        <v/>
      </c>
      <c r="E13" s="114"/>
      <c r="F13" s="127"/>
      <c r="G13" s="128"/>
      <c r="H13" s="114"/>
      <c r="I13" s="127"/>
      <c r="J13" s="129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14"/>
      <c r="AA13" s="131"/>
      <c r="AB13" s="115"/>
      <c r="AC13" s="116"/>
      <c r="AD13" s="117">
        <f>+IF(ISBLANK('Informations clients'!I13),0,
IF($AG$1=MONTH('Informations clients'!K13),1,0))</f>
        <v>0</v>
      </c>
      <c r="AE13" s="118">
        <f>+IF(ISBLANK('Informations clients'!J13),0,
IF(MONTH('Informations clients'!K13)=$AG$1,1,0))</f>
        <v>0</v>
      </c>
      <c r="AF13" s="119"/>
      <c r="AG13" s="117">
        <f>+IF(ISBLANK('Informations clients'!N13),0,
INDEX(Technique!$B$11:$F$23,MATCH($AG$1,Technique!$B$11:$B$23,0),MATCH(VLOOKUP('Informations clients'!N13,Technique!$A$4:$B$6,2,FALSE),Technique!$B$11:$F$11,0)))</f>
        <v>0</v>
      </c>
      <c r="AH13" s="120">
        <f>+IF(ISBLANK('Informations clients'!O13),0,
IF(VLOOKUP('Informations clients'!O13,Technique!$A$79:$B$81,2,FALSE)=1,0,
IF(VLOOKUP('Informations clients'!O13,Technique!$A$79:$B$81,2,FALSE)=2,1,
IF($AG$1=1,1,0))))</f>
        <v>0</v>
      </c>
      <c r="AI13" s="120">
        <f>+IF(ISBLANK('Informations clients'!P13),0,
IF(MONTH('Informations clients'!T13)=$AG$1,1,0))</f>
        <v>0</v>
      </c>
      <c r="AJ13" s="120">
        <f>+IF(ISBLANK('Informations clients'!Q13),0,IF($AG$1=EDATE('Informations clients'!G13,3),1,0))</f>
        <v>0</v>
      </c>
      <c r="AK13" s="120">
        <f>+IF(ISBLANK('Informations clients'!R13),0,
IF($AG$1=5,1,0))</f>
        <v>0</v>
      </c>
      <c r="AL13" s="120">
        <f>+IF(ISBLANK('Informations clients'!G13),0,IF($AG$1=3,1,0))</f>
        <v>0</v>
      </c>
      <c r="AM13" s="120">
        <f>+IF(ISBLANK('Informations clients'!G13),0,IF($AG$1=3,1,0))</f>
        <v>0</v>
      </c>
      <c r="AN13" s="120">
        <f>IF(ISBLANK('Informations clients'!U13),0,
IF($AG$1=12,1,0))</f>
        <v>0</v>
      </c>
      <c r="AO13" s="120">
        <f>IF(ISBLANK('Informations clients'!#REF!),0,
IF($AG$1=6,1,0))</f>
        <v>0</v>
      </c>
      <c r="AP13" s="120">
        <f>IF(ISBLANK('Informations clients'!#REF!),0,
IF($AG$1=12,1,0))</f>
        <v>0</v>
      </c>
      <c r="AQ13" s="120">
        <f>+IF(ISBLANK('Informations clients'!X13),0,IF($AG$1=2,1,0))</f>
        <v>0</v>
      </c>
      <c r="AR13" s="120">
        <f>IF(ISBLANK('Informations clients'!L13),0,
IF($AG$1=2,1,0))</f>
        <v>0</v>
      </c>
      <c r="AS13" s="120">
        <f>IF(ISBLANK('Informations clients'!AF13),0,
IF(ISBLANK('Informations clients'!U13),0,IF(VLOOKUP('Informations clients'!AF13,Technique!$H$45:$I$48,2,FALSE)=1,0,INDEX(Technique!$B$45:$F$58,MATCH($AG$1,Technique!$B$45:$B$58,0),MATCH('Informations clients'!AF13,Technique!$B$45:$F$45,0)))))</f>
        <v>0</v>
      </c>
      <c r="AT13" s="120">
        <f>+IF(ISBLANK('Informations clients'!AF13),0,
IF(ISBLANK('Informations clients'!V13),0,IF(VLOOKUP('Informations clients'!AF13,Technique!$H$45:$I$48,2,FALSE)=1,0,INDEX(Technique!$B$62:$F$75,MATCH($AG$1,Technique!$B$62:$B$75,0),MATCH('Informations clients'!AF13,Technique!$B$62:$F$62,0)))))</f>
        <v>0</v>
      </c>
      <c r="AU13" s="120">
        <f>+IF(ISBLANK('Informations clients'!AF13),0,
IF(AND($AG$1=5,VLOOKUP('Informations clients'!AF13,Technique!$H$45:$I$48,2,FALSE)=4),1,0))</f>
        <v>0</v>
      </c>
      <c r="AV13" s="120">
        <f>+IF(ISBLANK('Informations clients'!X13),0,IF($AG$1=5,1,0))</f>
        <v>0</v>
      </c>
      <c r="AW13" s="121"/>
      <c r="AX13" s="122">
        <f>+IF(ISBLANK('Informations clients'!AG13),0,
IF($AG$1=5,1,0))</f>
        <v>0</v>
      </c>
    </row>
    <row r="14" spans="1:50" s="123" customFormat="1" ht="11.25">
      <c r="A14" s="113" t="str">
        <f>IF(ISBLANK('Informations clients'!A14),"",'Informations clients'!A14)</f>
        <v/>
      </c>
      <c r="B14" s="124" t="str">
        <f>IF(ISBLANK('Informations clients'!C14),"",'Informations clients'!C14)</f>
        <v/>
      </c>
      <c r="C14" s="124" t="str">
        <f>IF(ISBLANK('Informations clients'!E14),"",'Informations clients'!E14)</f>
        <v/>
      </c>
      <c r="D14" s="126" t="str">
        <f>IF(ISBLANK('Informations clients'!G14),"",'Informations clients'!G14)</f>
        <v/>
      </c>
      <c r="E14" s="114"/>
      <c r="F14" s="127"/>
      <c r="G14" s="128"/>
      <c r="H14" s="114"/>
      <c r="I14" s="127"/>
      <c r="J14" s="129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14"/>
      <c r="AA14" s="131"/>
      <c r="AB14" s="115"/>
      <c r="AC14" s="116"/>
      <c r="AD14" s="117">
        <f>+IF(ISBLANK('Informations clients'!I14),0,
IF($AG$1=MONTH('Informations clients'!K14),1,0))</f>
        <v>0</v>
      </c>
      <c r="AE14" s="118">
        <f>+IF(ISBLANK('Informations clients'!J14),0,
IF(MONTH('Informations clients'!K14)=$AG$1,1,0))</f>
        <v>0</v>
      </c>
      <c r="AF14" s="119"/>
      <c r="AG14" s="117">
        <f>+IF(ISBLANK('Informations clients'!N14),0,
INDEX(Technique!$B$11:$F$23,MATCH($AG$1,Technique!$B$11:$B$23,0),MATCH(VLOOKUP('Informations clients'!N14,Technique!$A$4:$B$6,2,FALSE),Technique!$B$11:$F$11,0)))</f>
        <v>0</v>
      </c>
      <c r="AH14" s="120">
        <f>+IF(ISBLANK('Informations clients'!O14),0,
IF(VLOOKUP('Informations clients'!O14,Technique!$A$79:$B$81,2,FALSE)=1,0,
IF(VLOOKUP('Informations clients'!O14,Technique!$A$79:$B$81,2,FALSE)=2,1,
IF($AG$1=1,1,0))))</f>
        <v>0</v>
      </c>
      <c r="AI14" s="120">
        <f>+IF(ISBLANK('Informations clients'!P14),0,
IF(MONTH('Informations clients'!T14)=$AG$1,1,0))</f>
        <v>0</v>
      </c>
      <c r="AJ14" s="120">
        <f>+IF(ISBLANK('Informations clients'!Q14),0,IF($AG$1=EDATE('Informations clients'!G14,3),1,0))</f>
        <v>0</v>
      </c>
      <c r="AK14" s="120">
        <f>+IF(ISBLANK('Informations clients'!R14),0,
IF($AG$1=5,1,0))</f>
        <v>0</v>
      </c>
      <c r="AL14" s="120">
        <f>+IF(ISBLANK('Informations clients'!G14),0,IF($AG$1=3,1,0))</f>
        <v>0</v>
      </c>
      <c r="AM14" s="120">
        <f>+IF(ISBLANK('Informations clients'!G14),0,IF($AG$1=3,1,0))</f>
        <v>0</v>
      </c>
      <c r="AN14" s="120">
        <f>IF(ISBLANK('Informations clients'!U14),0,
IF($AG$1=12,1,0))</f>
        <v>0</v>
      </c>
      <c r="AO14" s="120">
        <f>IF(ISBLANK('Informations clients'!#REF!),0,
IF($AG$1=6,1,0))</f>
        <v>0</v>
      </c>
      <c r="AP14" s="120">
        <f>IF(ISBLANK('Informations clients'!#REF!),0,
IF($AG$1=12,1,0))</f>
        <v>0</v>
      </c>
      <c r="AQ14" s="120">
        <f>+IF(ISBLANK('Informations clients'!X14),0,IF($AG$1=2,1,0))</f>
        <v>0</v>
      </c>
      <c r="AR14" s="120">
        <f>IF(ISBLANK('Informations clients'!L14),0,
IF($AG$1=2,1,0))</f>
        <v>0</v>
      </c>
      <c r="AS14" s="120">
        <f>IF(ISBLANK('Informations clients'!AF14),0,
IF(ISBLANK('Informations clients'!U14),0,IF(VLOOKUP('Informations clients'!AF14,Technique!$H$45:$I$48,2,FALSE)=1,0,INDEX(Technique!$B$45:$F$58,MATCH($AG$1,Technique!$B$45:$B$58,0),MATCH('Informations clients'!AF14,Technique!$B$45:$F$45,0)))))</f>
        <v>0</v>
      </c>
      <c r="AT14" s="120">
        <f>+IF(ISBLANK('Informations clients'!AF14),0,
IF(ISBLANK('Informations clients'!V14),0,IF(VLOOKUP('Informations clients'!AF14,Technique!$H$45:$I$48,2,FALSE)=1,0,INDEX(Technique!$B$62:$F$75,MATCH($AG$1,Technique!$B$62:$B$75,0),MATCH('Informations clients'!AF14,Technique!$B$62:$F$62,0)))))</f>
        <v>0</v>
      </c>
      <c r="AU14" s="120">
        <f>+IF(ISBLANK('Informations clients'!AF14),0,
IF(AND($AG$1=5,VLOOKUP('Informations clients'!AF14,Technique!$H$45:$I$48,2,FALSE)=4),1,0))</f>
        <v>0</v>
      </c>
      <c r="AV14" s="120">
        <f>+IF(ISBLANK('Informations clients'!X14),0,IF($AG$1=5,1,0))</f>
        <v>0</v>
      </c>
      <c r="AW14" s="121"/>
      <c r="AX14" s="122">
        <f>+IF(ISBLANK('Informations clients'!AG14),0,
IF($AG$1=5,1,0))</f>
        <v>0</v>
      </c>
    </row>
    <row r="15" spans="1:50" s="123" customFormat="1" ht="11.25">
      <c r="A15" s="113" t="str">
        <f>IF(ISBLANK('Informations clients'!A15),"",'Informations clients'!A15)</f>
        <v/>
      </c>
      <c r="B15" s="124" t="str">
        <f>IF(ISBLANK('Informations clients'!C15),"",'Informations clients'!C15)</f>
        <v/>
      </c>
      <c r="C15" s="124" t="str">
        <f>IF(ISBLANK('Informations clients'!E15),"",'Informations clients'!E15)</f>
        <v/>
      </c>
      <c r="D15" s="126" t="str">
        <f>IF(ISBLANK('Informations clients'!G15),"",'Informations clients'!G15)</f>
        <v/>
      </c>
      <c r="E15" s="114"/>
      <c r="F15" s="127"/>
      <c r="G15" s="128"/>
      <c r="H15" s="114"/>
      <c r="I15" s="127"/>
      <c r="J15" s="129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14"/>
      <c r="AA15" s="131"/>
      <c r="AB15" s="115"/>
      <c r="AC15" s="116"/>
      <c r="AD15" s="117">
        <f>+IF(ISBLANK('Informations clients'!I15),0,
IF($AG$1=MONTH('Informations clients'!K15),1,0))</f>
        <v>0</v>
      </c>
      <c r="AE15" s="118">
        <f>+IF(ISBLANK('Informations clients'!J15),0,
IF(MONTH('Informations clients'!K15)=$AG$1,1,0))</f>
        <v>0</v>
      </c>
      <c r="AF15" s="119"/>
      <c r="AG15" s="117">
        <f>+IF(ISBLANK('Informations clients'!N15),0,
INDEX(Technique!$B$11:$F$23,MATCH($AG$1,Technique!$B$11:$B$23,0),MATCH(VLOOKUP('Informations clients'!N15,Technique!$A$4:$B$6,2,FALSE),Technique!$B$11:$F$11,0)))</f>
        <v>0</v>
      </c>
      <c r="AH15" s="120">
        <f>+IF(ISBLANK('Informations clients'!O15),0,
IF(VLOOKUP('Informations clients'!O15,Technique!$A$79:$B$81,2,FALSE)=1,0,
IF(VLOOKUP('Informations clients'!O15,Technique!$A$79:$B$81,2,FALSE)=2,1,
IF($AG$1=1,1,0))))</f>
        <v>0</v>
      </c>
      <c r="AI15" s="120">
        <f>+IF(ISBLANK('Informations clients'!P15),0,
IF(MONTH('Informations clients'!T15)=$AG$1,1,0))</f>
        <v>0</v>
      </c>
      <c r="AJ15" s="120">
        <f>+IF(ISBLANK('Informations clients'!Q15),0,IF($AG$1=EDATE('Informations clients'!G15,3),1,0))</f>
        <v>0</v>
      </c>
      <c r="AK15" s="120">
        <f>+IF(ISBLANK('Informations clients'!R15),0,
IF($AG$1=5,1,0))</f>
        <v>0</v>
      </c>
      <c r="AL15" s="120">
        <f>+IF(ISBLANK('Informations clients'!G15),0,IF($AG$1=3,1,0))</f>
        <v>0</v>
      </c>
      <c r="AM15" s="120">
        <f>+IF(ISBLANK('Informations clients'!G15),0,IF($AG$1=3,1,0))</f>
        <v>0</v>
      </c>
      <c r="AN15" s="120">
        <f>IF(ISBLANK('Informations clients'!U15),0,
IF($AG$1=12,1,0))</f>
        <v>0</v>
      </c>
      <c r="AO15" s="120">
        <f>IF(ISBLANK('Informations clients'!#REF!),0,
IF($AG$1=6,1,0))</f>
        <v>0</v>
      </c>
      <c r="AP15" s="120">
        <f>IF(ISBLANK('Informations clients'!#REF!),0,
IF($AG$1=12,1,0))</f>
        <v>0</v>
      </c>
      <c r="AQ15" s="120">
        <f>+IF(ISBLANK('Informations clients'!X15),0,IF($AG$1=2,1,0))</f>
        <v>0</v>
      </c>
      <c r="AR15" s="120">
        <f>IF(ISBLANK('Informations clients'!L15),0,
IF($AG$1=2,1,0))</f>
        <v>0</v>
      </c>
      <c r="AS15" s="120">
        <f>IF(ISBLANK('Informations clients'!AF15),0,
IF(ISBLANK('Informations clients'!U15),0,IF(VLOOKUP('Informations clients'!AF15,Technique!$H$45:$I$48,2,FALSE)=1,0,INDEX(Technique!$B$45:$F$58,MATCH($AG$1,Technique!$B$45:$B$58,0),MATCH('Informations clients'!AF15,Technique!$B$45:$F$45,0)))))</f>
        <v>0</v>
      </c>
      <c r="AT15" s="120">
        <f>+IF(ISBLANK('Informations clients'!AF15),0,
IF(ISBLANK('Informations clients'!V15),0,IF(VLOOKUP('Informations clients'!AF15,Technique!$H$45:$I$48,2,FALSE)=1,0,INDEX(Technique!$B$62:$F$75,MATCH($AG$1,Technique!$B$62:$B$75,0),MATCH('Informations clients'!AF15,Technique!$B$62:$F$62,0)))))</f>
        <v>0</v>
      </c>
      <c r="AU15" s="120">
        <f>+IF(ISBLANK('Informations clients'!AF15),0,
IF(AND($AG$1=5,VLOOKUP('Informations clients'!AF15,Technique!$H$45:$I$48,2,FALSE)=4),1,0))</f>
        <v>0</v>
      </c>
      <c r="AV15" s="120">
        <f>+IF(ISBLANK('Informations clients'!X15),0,IF($AG$1=5,1,0))</f>
        <v>0</v>
      </c>
      <c r="AW15" s="121"/>
      <c r="AX15" s="122">
        <f>+IF(ISBLANK('Informations clients'!AG15),0,
IF($AG$1=5,1,0))</f>
        <v>0</v>
      </c>
    </row>
    <row r="16" spans="1:50" s="123" customFormat="1" ht="11.25">
      <c r="A16" s="113" t="str">
        <f>IF(ISBLANK('Informations clients'!A16),"",'Informations clients'!A16)</f>
        <v/>
      </c>
      <c r="B16" s="124" t="str">
        <f>IF(ISBLANK('Informations clients'!C16),"",'Informations clients'!C16)</f>
        <v/>
      </c>
      <c r="C16" s="124" t="str">
        <f>IF(ISBLANK('Informations clients'!E16),"",'Informations clients'!E16)</f>
        <v/>
      </c>
      <c r="D16" s="126" t="str">
        <f>IF(ISBLANK('Informations clients'!G16),"",'Informations clients'!G16)</f>
        <v/>
      </c>
      <c r="E16" s="114"/>
      <c r="F16" s="127"/>
      <c r="G16" s="128"/>
      <c r="H16" s="114"/>
      <c r="I16" s="127"/>
      <c r="J16" s="129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14"/>
      <c r="AA16" s="131"/>
      <c r="AB16" s="115"/>
      <c r="AC16" s="116"/>
      <c r="AD16" s="117">
        <f>+IF(ISBLANK('Informations clients'!I16),0,
IF($AG$1=MONTH('Informations clients'!K16),1,0))</f>
        <v>0</v>
      </c>
      <c r="AE16" s="118">
        <f>+IF(ISBLANK('Informations clients'!J16),0,
IF(MONTH('Informations clients'!K16)=$AG$1,1,0))</f>
        <v>0</v>
      </c>
      <c r="AF16" s="119"/>
      <c r="AG16" s="117">
        <f>+IF(ISBLANK('Informations clients'!N16),0,
INDEX(Technique!$B$11:$F$23,MATCH($AG$1,Technique!$B$11:$B$23,0),MATCH(VLOOKUP('Informations clients'!N16,Technique!$A$4:$B$6,2,FALSE),Technique!$B$11:$F$11,0)))</f>
        <v>0</v>
      </c>
      <c r="AH16" s="120">
        <f>+IF(ISBLANK('Informations clients'!O16),0,
IF(VLOOKUP('Informations clients'!O16,Technique!$A$79:$B$81,2,FALSE)=1,0,
IF(VLOOKUP('Informations clients'!O16,Technique!$A$79:$B$81,2,FALSE)=2,1,
IF($AG$1=1,1,0))))</f>
        <v>0</v>
      </c>
      <c r="AI16" s="120">
        <f>+IF(ISBLANK('Informations clients'!P16),0,
IF(MONTH('Informations clients'!T16)=$AG$1,1,0))</f>
        <v>0</v>
      </c>
      <c r="AJ16" s="120">
        <f>+IF(ISBLANK('Informations clients'!Q16),0,IF($AG$1=EDATE('Informations clients'!G16,3),1,0))</f>
        <v>0</v>
      </c>
      <c r="AK16" s="120">
        <f>+IF(ISBLANK('Informations clients'!R16),0,
IF($AG$1=5,1,0))</f>
        <v>0</v>
      </c>
      <c r="AL16" s="120">
        <f>+IF(ISBLANK('Informations clients'!G16),0,IF($AG$1=3,1,0))</f>
        <v>0</v>
      </c>
      <c r="AM16" s="120">
        <f>+IF(ISBLANK('Informations clients'!G16),0,IF($AG$1=3,1,0))</f>
        <v>0</v>
      </c>
      <c r="AN16" s="120">
        <f>IF(ISBLANK('Informations clients'!U16),0,
IF($AG$1=12,1,0))</f>
        <v>0</v>
      </c>
      <c r="AO16" s="120">
        <f>IF(ISBLANK('Informations clients'!#REF!),0,
IF($AG$1=6,1,0))</f>
        <v>0</v>
      </c>
      <c r="AP16" s="120">
        <f>IF(ISBLANK('Informations clients'!#REF!),0,
IF($AG$1=12,1,0))</f>
        <v>0</v>
      </c>
      <c r="AQ16" s="120">
        <f>+IF(ISBLANK('Informations clients'!X16),0,IF($AG$1=2,1,0))</f>
        <v>0</v>
      </c>
      <c r="AR16" s="120">
        <f>IF(ISBLANK('Informations clients'!L16),0,
IF($AG$1=2,1,0))</f>
        <v>0</v>
      </c>
      <c r="AS16" s="120">
        <f>IF(ISBLANK('Informations clients'!AF16),0,
IF(ISBLANK('Informations clients'!U16),0,IF(VLOOKUP('Informations clients'!AF16,Technique!$H$45:$I$48,2,FALSE)=1,0,INDEX(Technique!$B$45:$F$58,MATCH($AG$1,Technique!$B$45:$B$58,0),MATCH('Informations clients'!AF16,Technique!$B$45:$F$45,0)))))</f>
        <v>0</v>
      </c>
      <c r="AT16" s="120">
        <f>+IF(ISBLANK('Informations clients'!AF16),0,
IF(ISBLANK('Informations clients'!V16),0,IF(VLOOKUP('Informations clients'!AF16,Technique!$H$45:$I$48,2,FALSE)=1,0,INDEX(Technique!$B$62:$F$75,MATCH($AG$1,Technique!$B$62:$B$75,0),MATCH('Informations clients'!AF16,Technique!$B$62:$F$62,0)))))</f>
        <v>0</v>
      </c>
      <c r="AU16" s="120">
        <f>+IF(ISBLANK('Informations clients'!AF16),0,
IF(AND($AG$1=5,VLOOKUP('Informations clients'!AF16,Technique!$H$45:$I$48,2,FALSE)=4),1,0))</f>
        <v>0</v>
      </c>
      <c r="AV16" s="120">
        <f>+IF(ISBLANK('Informations clients'!X16),0,IF($AG$1=5,1,0))</f>
        <v>0</v>
      </c>
      <c r="AW16" s="121"/>
      <c r="AX16" s="122">
        <f>+IF(ISBLANK('Informations clients'!AG16),0,
IF($AG$1=5,1,0))</f>
        <v>0</v>
      </c>
    </row>
    <row r="17" spans="1:50" s="123" customFormat="1" ht="11.25">
      <c r="A17" s="113" t="str">
        <f>IF(ISBLANK('Informations clients'!A17),"",'Informations clients'!A17)</f>
        <v/>
      </c>
      <c r="B17" s="124" t="str">
        <f>IF(ISBLANK('Informations clients'!C17),"",'Informations clients'!C17)</f>
        <v/>
      </c>
      <c r="C17" s="124" t="str">
        <f>IF(ISBLANK('Informations clients'!E17),"",'Informations clients'!E17)</f>
        <v/>
      </c>
      <c r="D17" s="126" t="str">
        <f>IF(ISBLANK('Informations clients'!G17),"",'Informations clients'!G17)</f>
        <v/>
      </c>
      <c r="E17" s="114"/>
      <c r="F17" s="127"/>
      <c r="G17" s="128"/>
      <c r="H17" s="114"/>
      <c r="I17" s="127"/>
      <c r="J17" s="129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14"/>
      <c r="AA17" s="131"/>
      <c r="AB17" s="115"/>
      <c r="AC17" s="116"/>
      <c r="AD17" s="117">
        <f>+IF(ISBLANK('Informations clients'!I17),0,
IF($AG$1=MONTH('Informations clients'!K17),1,0))</f>
        <v>0</v>
      </c>
      <c r="AE17" s="118">
        <f>+IF(ISBLANK('Informations clients'!J17),0,
IF(MONTH('Informations clients'!K17)=$AG$1,1,0))</f>
        <v>0</v>
      </c>
      <c r="AF17" s="119"/>
      <c r="AG17" s="117">
        <f>+IF(ISBLANK('Informations clients'!N17),0,
INDEX(Technique!$B$11:$F$23,MATCH($AG$1,Technique!$B$11:$B$23,0),MATCH(VLOOKUP('Informations clients'!N17,Technique!$A$4:$B$6,2,FALSE),Technique!$B$11:$F$11,0)))</f>
        <v>0</v>
      </c>
      <c r="AH17" s="120">
        <f>+IF(ISBLANK('Informations clients'!O17),0,
IF(VLOOKUP('Informations clients'!O17,Technique!$A$79:$B$81,2,FALSE)=1,0,
IF(VLOOKUP('Informations clients'!O17,Technique!$A$79:$B$81,2,FALSE)=2,1,
IF($AG$1=1,1,0))))</f>
        <v>0</v>
      </c>
      <c r="AI17" s="120">
        <f>+IF(ISBLANK('Informations clients'!P17),0,
IF(MONTH('Informations clients'!T17)=$AG$1,1,0))</f>
        <v>0</v>
      </c>
      <c r="AJ17" s="120">
        <f>+IF(ISBLANK('Informations clients'!Q17),0,IF($AG$1=EDATE('Informations clients'!G17,3),1,0))</f>
        <v>0</v>
      </c>
      <c r="AK17" s="120">
        <f>+IF(ISBLANK('Informations clients'!R17),0,
IF($AG$1=5,1,0))</f>
        <v>0</v>
      </c>
      <c r="AL17" s="120">
        <f>+IF(ISBLANK('Informations clients'!G17),0,IF($AG$1=3,1,0))</f>
        <v>0</v>
      </c>
      <c r="AM17" s="120">
        <f>+IF(ISBLANK('Informations clients'!G17),0,IF($AG$1=3,1,0))</f>
        <v>0</v>
      </c>
      <c r="AN17" s="120">
        <f>IF(ISBLANK('Informations clients'!U17),0,
IF($AG$1=12,1,0))</f>
        <v>0</v>
      </c>
      <c r="AO17" s="120">
        <f>IF(ISBLANK('Informations clients'!#REF!),0,
IF($AG$1=6,1,0))</f>
        <v>0</v>
      </c>
      <c r="AP17" s="120">
        <f>IF(ISBLANK('Informations clients'!#REF!),0,
IF($AG$1=12,1,0))</f>
        <v>0</v>
      </c>
      <c r="AQ17" s="120">
        <f>+IF(ISBLANK('Informations clients'!X17),0,IF($AG$1=2,1,0))</f>
        <v>0</v>
      </c>
      <c r="AR17" s="120">
        <f>IF(ISBLANK('Informations clients'!L17),0,
IF($AG$1=2,1,0))</f>
        <v>0</v>
      </c>
      <c r="AS17" s="120">
        <f>IF(ISBLANK('Informations clients'!AF17),0,
IF(ISBLANK('Informations clients'!U17),0,IF(VLOOKUP('Informations clients'!AF17,Technique!$H$45:$I$48,2,FALSE)=1,0,INDEX(Technique!$B$45:$F$58,MATCH($AG$1,Technique!$B$45:$B$58,0),MATCH('Informations clients'!AF17,Technique!$B$45:$F$45,0)))))</f>
        <v>0</v>
      </c>
      <c r="AT17" s="120">
        <f>+IF(ISBLANK('Informations clients'!AF17),0,
IF(ISBLANK('Informations clients'!V17),0,IF(VLOOKUP('Informations clients'!AF17,Technique!$H$45:$I$48,2,FALSE)=1,0,INDEX(Technique!$B$62:$F$75,MATCH($AG$1,Technique!$B$62:$B$75,0),MATCH('Informations clients'!AF17,Technique!$B$62:$F$62,0)))))</f>
        <v>0</v>
      </c>
      <c r="AU17" s="120">
        <f>+IF(ISBLANK('Informations clients'!AF17),0,
IF(AND($AG$1=5,VLOOKUP('Informations clients'!AF17,Technique!$H$45:$I$48,2,FALSE)=4),1,0))</f>
        <v>0</v>
      </c>
      <c r="AV17" s="120">
        <f>+IF(ISBLANK('Informations clients'!X17),0,IF($AG$1=5,1,0))</f>
        <v>0</v>
      </c>
      <c r="AW17" s="121"/>
      <c r="AX17" s="122">
        <f>+IF(ISBLANK('Informations clients'!AG17),0,
IF($AG$1=5,1,0))</f>
        <v>0</v>
      </c>
    </row>
    <row r="18" spans="1:50" s="123" customFormat="1" ht="11.25">
      <c r="A18" s="113" t="str">
        <f>IF(ISBLANK('Informations clients'!A18),"",'Informations clients'!A18)</f>
        <v/>
      </c>
      <c r="B18" s="124" t="str">
        <f>IF(ISBLANK('Informations clients'!C18),"",'Informations clients'!C18)</f>
        <v/>
      </c>
      <c r="C18" s="124" t="str">
        <f>IF(ISBLANK('Informations clients'!E18),"",'Informations clients'!E18)</f>
        <v/>
      </c>
      <c r="D18" s="126" t="str">
        <f>IF(ISBLANK('Informations clients'!G18),"",'Informations clients'!G18)</f>
        <v/>
      </c>
      <c r="E18" s="114"/>
      <c r="F18" s="127"/>
      <c r="G18" s="128"/>
      <c r="H18" s="114"/>
      <c r="I18" s="127"/>
      <c r="J18" s="129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14"/>
      <c r="AA18" s="131"/>
      <c r="AB18" s="115"/>
      <c r="AC18" s="116"/>
      <c r="AD18" s="117">
        <f>+IF(ISBLANK('Informations clients'!I18),0,
IF($AG$1=MONTH('Informations clients'!K18),1,0))</f>
        <v>0</v>
      </c>
      <c r="AE18" s="118">
        <f>+IF(ISBLANK('Informations clients'!J18),0,
IF(MONTH('Informations clients'!K18)=$AG$1,1,0))</f>
        <v>0</v>
      </c>
      <c r="AF18" s="119"/>
      <c r="AG18" s="117">
        <f>+IF(ISBLANK('Informations clients'!N18),0,
INDEX(Technique!$B$11:$F$23,MATCH($AG$1,Technique!$B$11:$B$23,0),MATCH(VLOOKUP('Informations clients'!N18,Technique!$A$4:$B$6,2,FALSE),Technique!$B$11:$F$11,0)))</f>
        <v>0</v>
      </c>
      <c r="AH18" s="120">
        <f>+IF(ISBLANK('Informations clients'!O18),0,
IF(VLOOKUP('Informations clients'!O18,Technique!$A$79:$B$81,2,FALSE)=1,0,
IF(VLOOKUP('Informations clients'!O18,Technique!$A$79:$B$81,2,FALSE)=2,1,
IF($AG$1=1,1,0))))</f>
        <v>0</v>
      </c>
      <c r="AI18" s="120">
        <f>+IF(ISBLANK('Informations clients'!P18),0,
IF(MONTH('Informations clients'!T18)=$AG$1,1,0))</f>
        <v>0</v>
      </c>
      <c r="AJ18" s="120">
        <f>+IF(ISBLANK('Informations clients'!Q18),0,IF($AG$1=EDATE('Informations clients'!G18,3),1,0))</f>
        <v>0</v>
      </c>
      <c r="AK18" s="120">
        <f>+IF(ISBLANK('Informations clients'!R18),0,
IF($AG$1=5,1,0))</f>
        <v>0</v>
      </c>
      <c r="AL18" s="120">
        <f>+IF(ISBLANK('Informations clients'!G18),0,IF($AG$1=3,1,0))</f>
        <v>0</v>
      </c>
      <c r="AM18" s="120">
        <f>+IF(ISBLANK('Informations clients'!G18),0,IF($AG$1=3,1,0))</f>
        <v>0</v>
      </c>
      <c r="AN18" s="120">
        <f>IF(ISBLANK('Informations clients'!U18),0,
IF($AG$1=12,1,0))</f>
        <v>0</v>
      </c>
      <c r="AO18" s="120">
        <f>IF(ISBLANK('Informations clients'!#REF!),0,
IF($AG$1=6,1,0))</f>
        <v>0</v>
      </c>
      <c r="AP18" s="120">
        <f>IF(ISBLANK('Informations clients'!#REF!),0,
IF($AG$1=12,1,0))</f>
        <v>0</v>
      </c>
      <c r="AQ18" s="120">
        <f>+IF(ISBLANK('Informations clients'!X18),0,IF($AG$1=2,1,0))</f>
        <v>0</v>
      </c>
      <c r="AR18" s="120">
        <f>IF(ISBLANK('Informations clients'!L18),0,
IF($AG$1=2,1,0))</f>
        <v>0</v>
      </c>
      <c r="AS18" s="120">
        <f>IF(ISBLANK('Informations clients'!AF18),0,
IF(ISBLANK('Informations clients'!U18),0,IF(VLOOKUP('Informations clients'!AF18,Technique!$H$45:$I$48,2,FALSE)=1,0,INDEX(Technique!$B$45:$F$58,MATCH($AG$1,Technique!$B$45:$B$58,0),MATCH('Informations clients'!AF18,Technique!$B$45:$F$45,0)))))</f>
        <v>0</v>
      </c>
      <c r="AT18" s="120">
        <f>+IF(ISBLANK('Informations clients'!AF18),0,
IF(ISBLANK('Informations clients'!V18),0,IF(VLOOKUP('Informations clients'!AF18,Technique!$H$45:$I$48,2,FALSE)=1,0,INDEX(Technique!$B$62:$F$75,MATCH($AG$1,Technique!$B$62:$B$75,0),MATCH('Informations clients'!AF18,Technique!$B$62:$F$62,0)))))</f>
        <v>0</v>
      </c>
      <c r="AU18" s="120">
        <f>+IF(ISBLANK('Informations clients'!AF18),0,
IF(AND($AG$1=5,VLOOKUP('Informations clients'!AF18,Technique!$H$45:$I$48,2,FALSE)=4),1,0))</f>
        <v>0</v>
      </c>
      <c r="AV18" s="120">
        <f>+IF(ISBLANK('Informations clients'!X18),0,IF($AG$1=5,1,0))</f>
        <v>0</v>
      </c>
      <c r="AW18" s="121"/>
      <c r="AX18" s="122">
        <f>+IF(ISBLANK('Informations clients'!AG18),0,
IF($AG$1=5,1,0))</f>
        <v>0</v>
      </c>
    </row>
    <row r="19" spans="1:50" s="123" customFormat="1" ht="11.25">
      <c r="A19" s="113" t="str">
        <f>IF(ISBLANK('Informations clients'!A19),"",'Informations clients'!A19)</f>
        <v/>
      </c>
      <c r="B19" s="124" t="str">
        <f>IF(ISBLANK('Informations clients'!C19),"",'Informations clients'!C19)</f>
        <v/>
      </c>
      <c r="C19" s="124" t="str">
        <f>IF(ISBLANK('Informations clients'!E19),"",'Informations clients'!E19)</f>
        <v/>
      </c>
      <c r="D19" s="126" t="str">
        <f>IF(ISBLANK('Informations clients'!G19),"",'Informations clients'!G19)</f>
        <v/>
      </c>
      <c r="E19" s="114"/>
      <c r="F19" s="127"/>
      <c r="G19" s="128"/>
      <c r="H19" s="114"/>
      <c r="I19" s="127"/>
      <c r="J19" s="129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14"/>
      <c r="AA19" s="131"/>
      <c r="AB19" s="115"/>
      <c r="AC19" s="116"/>
      <c r="AD19" s="117">
        <f>+IF(ISBLANK('Informations clients'!I19),0,
IF($AG$1=MONTH('Informations clients'!K19),1,0))</f>
        <v>0</v>
      </c>
      <c r="AE19" s="118">
        <f>+IF(ISBLANK('Informations clients'!J19),0,
IF(MONTH('Informations clients'!K19)=$AG$1,1,0))</f>
        <v>0</v>
      </c>
      <c r="AF19" s="119"/>
      <c r="AG19" s="117">
        <f>+IF(ISBLANK('Informations clients'!N19),0,
INDEX(Technique!$B$11:$F$23,MATCH($AG$1,Technique!$B$11:$B$23,0),MATCH(VLOOKUP('Informations clients'!N19,Technique!$A$4:$B$6,2,FALSE),Technique!$B$11:$F$11,0)))</f>
        <v>0</v>
      </c>
      <c r="AH19" s="120">
        <f>+IF(ISBLANK('Informations clients'!O19),0,
IF(VLOOKUP('Informations clients'!O19,Technique!$A$79:$B$81,2,FALSE)=1,0,
IF(VLOOKUP('Informations clients'!O19,Technique!$A$79:$B$81,2,FALSE)=2,1,
IF($AG$1=1,1,0))))</f>
        <v>0</v>
      </c>
      <c r="AI19" s="120">
        <f>+IF(ISBLANK('Informations clients'!P19),0,
IF(MONTH('Informations clients'!T19)=$AG$1,1,0))</f>
        <v>0</v>
      </c>
      <c r="AJ19" s="120">
        <f>+IF(ISBLANK('Informations clients'!Q19),0,IF($AG$1=EDATE('Informations clients'!G19,3),1,0))</f>
        <v>0</v>
      </c>
      <c r="AK19" s="120">
        <f>+IF(ISBLANK('Informations clients'!R19),0,
IF($AG$1=5,1,0))</f>
        <v>0</v>
      </c>
      <c r="AL19" s="120">
        <f>+IF(ISBLANK('Informations clients'!G19),0,IF($AG$1=3,1,0))</f>
        <v>0</v>
      </c>
      <c r="AM19" s="120">
        <f>+IF(ISBLANK('Informations clients'!G19),0,IF($AG$1=3,1,0))</f>
        <v>0</v>
      </c>
      <c r="AN19" s="120">
        <f>IF(ISBLANK('Informations clients'!U19),0,
IF($AG$1=12,1,0))</f>
        <v>0</v>
      </c>
      <c r="AO19" s="120">
        <f>IF(ISBLANK('Informations clients'!#REF!),0,
IF($AG$1=6,1,0))</f>
        <v>0</v>
      </c>
      <c r="AP19" s="120">
        <f>IF(ISBLANK('Informations clients'!#REF!),0,
IF($AG$1=12,1,0))</f>
        <v>0</v>
      </c>
      <c r="AQ19" s="120">
        <f>+IF(ISBLANK('Informations clients'!X19),0,IF($AG$1=2,1,0))</f>
        <v>0</v>
      </c>
      <c r="AR19" s="120">
        <f>IF(ISBLANK('Informations clients'!L19),0,
IF($AG$1=2,1,0))</f>
        <v>0</v>
      </c>
      <c r="AS19" s="120">
        <f>IF(ISBLANK('Informations clients'!AF19),0,
IF(ISBLANK('Informations clients'!U19),0,IF(VLOOKUP('Informations clients'!AF19,Technique!$H$45:$I$48,2,FALSE)=1,0,INDEX(Technique!$B$45:$F$58,MATCH($AG$1,Technique!$B$45:$B$58,0),MATCH('Informations clients'!AF19,Technique!$B$45:$F$45,0)))))</f>
        <v>0</v>
      </c>
      <c r="AT19" s="120">
        <f>+IF(ISBLANK('Informations clients'!AF19),0,
IF(ISBLANK('Informations clients'!V19),0,IF(VLOOKUP('Informations clients'!AF19,Technique!$H$45:$I$48,2,FALSE)=1,0,INDEX(Technique!$B$62:$F$75,MATCH($AG$1,Technique!$B$62:$B$75,0),MATCH('Informations clients'!AF19,Technique!$B$62:$F$62,0)))))</f>
        <v>0</v>
      </c>
      <c r="AU19" s="120">
        <f>+IF(ISBLANK('Informations clients'!AF19),0,
IF(AND($AG$1=5,VLOOKUP('Informations clients'!AF19,Technique!$H$45:$I$48,2,FALSE)=4),1,0))</f>
        <v>0</v>
      </c>
      <c r="AV19" s="120">
        <f>+IF(ISBLANK('Informations clients'!X19),0,IF($AG$1=5,1,0))</f>
        <v>0</v>
      </c>
      <c r="AW19" s="121"/>
      <c r="AX19" s="122">
        <f>+IF(ISBLANK('Informations clients'!AG19),0,
IF($AG$1=5,1,0))</f>
        <v>0</v>
      </c>
    </row>
    <row r="20" spans="1:50" s="123" customFormat="1" ht="11.25">
      <c r="A20" s="113" t="str">
        <f>IF(ISBLANK('Informations clients'!A20),"",'Informations clients'!A20)</f>
        <v/>
      </c>
      <c r="B20" s="124" t="str">
        <f>IF(ISBLANK('Informations clients'!C20),"",'Informations clients'!C20)</f>
        <v/>
      </c>
      <c r="C20" s="124" t="str">
        <f>IF(ISBLANK('Informations clients'!E20),"",'Informations clients'!E20)</f>
        <v/>
      </c>
      <c r="D20" s="126" t="str">
        <f>IF(ISBLANK('Informations clients'!G20),"",'Informations clients'!G20)</f>
        <v/>
      </c>
      <c r="E20" s="114"/>
      <c r="F20" s="127"/>
      <c r="G20" s="128"/>
      <c r="H20" s="114"/>
      <c r="I20" s="127"/>
      <c r="J20" s="129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14"/>
      <c r="AA20" s="131"/>
      <c r="AB20" s="115"/>
      <c r="AC20" s="116"/>
      <c r="AD20" s="117">
        <f>+IF(ISBLANK('Informations clients'!I20),0,
IF($AG$1=MONTH('Informations clients'!K20),1,0))</f>
        <v>0</v>
      </c>
      <c r="AE20" s="118">
        <f>+IF(ISBLANK('Informations clients'!J20),0,
IF(MONTH('Informations clients'!K20)=$AG$1,1,0))</f>
        <v>0</v>
      </c>
      <c r="AF20" s="119"/>
      <c r="AG20" s="117">
        <f>+IF(ISBLANK('Informations clients'!N20),0,
INDEX(Technique!$B$11:$F$23,MATCH($AG$1,Technique!$B$11:$B$23,0),MATCH(VLOOKUP('Informations clients'!N20,Technique!$A$4:$B$6,2,FALSE),Technique!$B$11:$F$11,0)))</f>
        <v>0</v>
      </c>
      <c r="AH20" s="120">
        <f>+IF(ISBLANK('Informations clients'!O20),0,
IF(VLOOKUP('Informations clients'!O20,Technique!$A$79:$B$81,2,FALSE)=1,0,
IF(VLOOKUP('Informations clients'!O20,Technique!$A$79:$B$81,2,FALSE)=2,1,
IF($AG$1=1,1,0))))</f>
        <v>0</v>
      </c>
      <c r="AI20" s="120">
        <f>+IF(ISBLANK('Informations clients'!P20),0,
IF(MONTH('Informations clients'!T20)=$AG$1,1,0))</f>
        <v>0</v>
      </c>
      <c r="AJ20" s="120">
        <f>+IF(ISBLANK('Informations clients'!Q20),0,IF($AG$1=EDATE('Informations clients'!G20,3),1,0))</f>
        <v>0</v>
      </c>
      <c r="AK20" s="120">
        <f>+IF(ISBLANK('Informations clients'!R20),0,
IF($AG$1=5,1,0))</f>
        <v>0</v>
      </c>
      <c r="AL20" s="120">
        <f>+IF(ISBLANK('Informations clients'!G20),0,IF($AG$1=3,1,0))</f>
        <v>0</v>
      </c>
      <c r="AM20" s="120">
        <f>+IF(ISBLANK('Informations clients'!G20),0,IF($AG$1=3,1,0))</f>
        <v>0</v>
      </c>
      <c r="AN20" s="120">
        <f>IF(ISBLANK('Informations clients'!U20),0,
IF($AG$1=12,1,0))</f>
        <v>0</v>
      </c>
      <c r="AO20" s="120">
        <f>IF(ISBLANK('Informations clients'!#REF!),0,
IF($AG$1=6,1,0))</f>
        <v>0</v>
      </c>
      <c r="AP20" s="120">
        <f>IF(ISBLANK('Informations clients'!#REF!),0,
IF($AG$1=12,1,0))</f>
        <v>0</v>
      </c>
      <c r="AQ20" s="120">
        <f>+IF(ISBLANK('Informations clients'!X20),0,IF($AG$1=2,1,0))</f>
        <v>0</v>
      </c>
      <c r="AR20" s="120">
        <f>IF(ISBLANK('Informations clients'!L20),0,
IF($AG$1=2,1,0))</f>
        <v>0</v>
      </c>
      <c r="AS20" s="120">
        <f>IF(ISBLANK('Informations clients'!AF20),0,
IF(ISBLANK('Informations clients'!U20),0,IF(VLOOKUP('Informations clients'!AF20,Technique!$H$45:$I$48,2,FALSE)=1,0,INDEX(Technique!$B$45:$F$58,MATCH($AG$1,Technique!$B$45:$B$58,0),MATCH('Informations clients'!AF20,Technique!$B$45:$F$45,0)))))</f>
        <v>0</v>
      </c>
      <c r="AT20" s="120">
        <f>+IF(ISBLANK('Informations clients'!AF20),0,
IF(ISBLANK('Informations clients'!V20),0,IF(VLOOKUP('Informations clients'!AF20,Technique!$H$45:$I$48,2,FALSE)=1,0,INDEX(Technique!$B$62:$F$75,MATCH($AG$1,Technique!$B$62:$B$75,0),MATCH('Informations clients'!AF20,Technique!$B$62:$F$62,0)))))</f>
        <v>0</v>
      </c>
      <c r="AU20" s="120">
        <f>+IF(ISBLANK('Informations clients'!AF20),0,
IF(AND($AG$1=5,VLOOKUP('Informations clients'!AF20,Technique!$H$45:$I$48,2,FALSE)=4),1,0))</f>
        <v>0</v>
      </c>
      <c r="AV20" s="120">
        <f>+IF(ISBLANK('Informations clients'!X20),0,IF($AG$1=5,1,0))</f>
        <v>0</v>
      </c>
      <c r="AW20" s="121"/>
      <c r="AX20" s="122">
        <f>+IF(ISBLANK('Informations clients'!AG20),0,
IF($AG$1=5,1,0))</f>
        <v>0</v>
      </c>
    </row>
    <row r="21" spans="1:50" s="123" customFormat="1" ht="11.25">
      <c r="A21" s="113" t="str">
        <f>IF(ISBLANK('Informations clients'!A21),"",'Informations clients'!A21)</f>
        <v/>
      </c>
      <c r="B21" s="124" t="str">
        <f>IF(ISBLANK('Informations clients'!C21),"",'Informations clients'!C21)</f>
        <v/>
      </c>
      <c r="C21" s="124" t="str">
        <f>IF(ISBLANK('Informations clients'!E21),"",'Informations clients'!E21)</f>
        <v/>
      </c>
      <c r="D21" s="126" t="str">
        <f>IF(ISBLANK('Informations clients'!G21),"",'Informations clients'!G21)</f>
        <v/>
      </c>
      <c r="E21" s="114"/>
      <c r="F21" s="127"/>
      <c r="G21" s="128"/>
      <c r="H21" s="114"/>
      <c r="I21" s="127"/>
      <c r="J21" s="129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14"/>
      <c r="AA21" s="131"/>
      <c r="AB21" s="115"/>
      <c r="AC21" s="116"/>
      <c r="AD21" s="117">
        <f>+IF(ISBLANK('Informations clients'!I21),0,
IF($AG$1=MONTH('Informations clients'!K21),1,0))</f>
        <v>0</v>
      </c>
      <c r="AE21" s="118">
        <f>+IF(ISBLANK('Informations clients'!J21),0,
IF(MONTH('Informations clients'!K21)=$AG$1,1,0))</f>
        <v>0</v>
      </c>
      <c r="AF21" s="119"/>
      <c r="AG21" s="117">
        <f>+IF(ISBLANK('Informations clients'!N21),0,
INDEX(Technique!$B$11:$F$23,MATCH($AG$1,Technique!$B$11:$B$23,0),MATCH(VLOOKUP('Informations clients'!N21,Technique!$A$4:$B$6,2,FALSE),Technique!$B$11:$F$11,0)))</f>
        <v>0</v>
      </c>
      <c r="AH21" s="120">
        <f>+IF(ISBLANK('Informations clients'!O21),0,
IF(VLOOKUP('Informations clients'!O21,Technique!$A$79:$B$81,2,FALSE)=1,0,
IF(VLOOKUP('Informations clients'!O21,Technique!$A$79:$B$81,2,FALSE)=2,1,
IF($AG$1=1,1,0))))</f>
        <v>0</v>
      </c>
      <c r="AI21" s="120">
        <f>+IF(ISBLANK('Informations clients'!P21),0,
IF(MONTH('Informations clients'!T21)=$AG$1,1,0))</f>
        <v>0</v>
      </c>
      <c r="AJ21" s="120">
        <f>+IF(ISBLANK('Informations clients'!Q21),0,IF($AG$1=EDATE('Informations clients'!G21,3),1,0))</f>
        <v>0</v>
      </c>
      <c r="AK21" s="120">
        <f>+IF(ISBLANK('Informations clients'!R21),0,
IF($AG$1=5,1,0))</f>
        <v>0</v>
      </c>
      <c r="AL21" s="120">
        <f>+IF(ISBLANK('Informations clients'!G21),0,IF($AG$1=3,1,0))</f>
        <v>0</v>
      </c>
      <c r="AM21" s="120">
        <f>+IF(ISBLANK('Informations clients'!G21),0,IF($AG$1=3,1,0))</f>
        <v>0</v>
      </c>
      <c r="AN21" s="120">
        <f>IF(ISBLANK('Informations clients'!U21),0,
IF($AG$1=12,1,0))</f>
        <v>0</v>
      </c>
      <c r="AO21" s="120">
        <f>IF(ISBLANK('Informations clients'!#REF!),0,
IF($AG$1=6,1,0))</f>
        <v>0</v>
      </c>
      <c r="AP21" s="120">
        <f>IF(ISBLANK('Informations clients'!#REF!),0,
IF($AG$1=12,1,0))</f>
        <v>0</v>
      </c>
      <c r="AQ21" s="120">
        <f>+IF(ISBLANK('Informations clients'!X21),0,IF($AG$1=2,1,0))</f>
        <v>0</v>
      </c>
      <c r="AR21" s="120">
        <f>IF(ISBLANK('Informations clients'!L21),0,
IF($AG$1=2,1,0))</f>
        <v>0</v>
      </c>
      <c r="AS21" s="120">
        <f>IF(ISBLANK('Informations clients'!AF21),0,
IF(ISBLANK('Informations clients'!U21),0,IF(VLOOKUP('Informations clients'!AF21,Technique!$H$45:$I$48,2,FALSE)=1,0,INDEX(Technique!$B$45:$F$58,MATCH($AG$1,Technique!$B$45:$B$58,0),MATCH('Informations clients'!AF21,Technique!$B$45:$F$45,0)))))</f>
        <v>0</v>
      </c>
      <c r="AT21" s="120">
        <f>+IF(ISBLANK('Informations clients'!AF21),0,
IF(ISBLANK('Informations clients'!V21),0,IF(VLOOKUP('Informations clients'!AF21,Technique!$H$45:$I$48,2,FALSE)=1,0,INDEX(Technique!$B$62:$F$75,MATCH($AG$1,Technique!$B$62:$B$75,0),MATCH('Informations clients'!AF21,Technique!$B$62:$F$62,0)))))</f>
        <v>0</v>
      </c>
      <c r="AU21" s="120">
        <f>+IF(ISBLANK('Informations clients'!AF21),0,
IF(AND($AG$1=5,VLOOKUP('Informations clients'!AF21,Technique!$H$45:$I$48,2,FALSE)=4),1,0))</f>
        <v>0</v>
      </c>
      <c r="AV21" s="120">
        <f>+IF(ISBLANK('Informations clients'!X21),0,IF($AG$1=5,1,0))</f>
        <v>0</v>
      </c>
      <c r="AW21" s="121"/>
      <c r="AX21" s="122">
        <f>+IF(ISBLANK('Informations clients'!AG21),0,
IF($AG$1=5,1,0))</f>
        <v>0</v>
      </c>
    </row>
    <row r="22" spans="1:50" s="123" customFormat="1" ht="11.25">
      <c r="A22" s="113" t="str">
        <f>IF(ISBLANK('Informations clients'!A22),"",'Informations clients'!A22)</f>
        <v/>
      </c>
      <c r="B22" s="124" t="str">
        <f>IF(ISBLANK('Informations clients'!C22),"",'Informations clients'!C22)</f>
        <v/>
      </c>
      <c r="C22" s="124" t="str">
        <f>IF(ISBLANK('Informations clients'!E22),"",'Informations clients'!E22)</f>
        <v/>
      </c>
      <c r="D22" s="126" t="str">
        <f>IF(ISBLANK('Informations clients'!G22),"",'Informations clients'!G22)</f>
        <v/>
      </c>
      <c r="E22" s="114"/>
      <c r="F22" s="127"/>
      <c r="G22" s="128"/>
      <c r="H22" s="114"/>
      <c r="I22" s="127"/>
      <c r="J22" s="129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14"/>
      <c r="AA22" s="131"/>
      <c r="AB22" s="115"/>
      <c r="AC22" s="116"/>
      <c r="AD22" s="117">
        <f>+IF(ISBLANK('Informations clients'!I22),0,
IF($AG$1=MONTH('Informations clients'!K22),1,0))</f>
        <v>0</v>
      </c>
      <c r="AE22" s="118">
        <f>+IF(ISBLANK('Informations clients'!J22),0,
IF(MONTH('Informations clients'!K22)=$AG$1,1,0))</f>
        <v>0</v>
      </c>
      <c r="AF22" s="119"/>
      <c r="AG22" s="117">
        <f>+IF(ISBLANK('Informations clients'!N22),0,
INDEX(Technique!$B$11:$F$23,MATCH($AG$1,Technique!$B$11:$B$23,0),MATCH(VLOOKUP('Informations clients'!N22,Technique!$A$4:$B$6,2,FALSE),Technique!$B$11:$F$11,0)))</f>
        <v>0</v>
      </c>
      <c r="AH22" s="120">
        <f>+IF(ISBLANK('Informations clients'!O22),0,
IF(VLOOKUP('Informations clients'!O22,Technique!$A$79:$B$81,2,FALSE)=1,0,
IF(VLOOKUP('Informations clients'!O22,Technique!$A$79:$B$81,2,FALSE)=2,1,
IF($AG$1=1,1,0))))</f>
        <v>0</v>
      </c>
      <c r="AI22" s="120">
        <f>+IF(ISBLANK('Informations clients'!P22),0,
IF(MONTH('Informations clients'!T22)=$AG$1,1,0))</f>
        <v>0</v>
      </c>
      <c r="AJ22" s="120">
        <f>+IF(ISBLANK('Informations clients'!Q22),0,IF($AG$1=EDATE('Informations clients'!G22,3),1,0))</f>
        <v>0</v>
      </c>
      <c r="AK22" s="120">
        <f>+IF(ISBLANK('Informations clients'!R22),0,
IF($AG$1=5,1,0))</f>
        <v>0</v>
      </c>
      <c r="AL22" s="120">
        <f>+IF(ISBLANK('Informations clients'!G22),0,IF($AG$1=3,1,0))</f>
        <v>0</v>
      </c>
      <c r="AM22" s="120">
        <f>+IF(ISBLANK('Informations clients'!G22),0,IF($AG$1=3,1,0))</f>
        <v>0</v>
      </c>
      <c r="AN22" s="120">
        <f>IF(ISBLANK('Informations clients'!U22),0,
IF($AG$1=12,1,0))</f>
        <v>0</v>
      </c>
      <c r="AO22" s="120">
        <f>IF(ISBLANK('Informations clients'!#REF!),0,
IF($AG$1=6,1,0))</f>
        <v>0</v>
      </c>
      <c r="AP22" s="120">
        <f>IF(ISBLANK('Informations clients'!#REF!),0,
IF($AG$1=12,1,0))</f>
        <v>0</v>
      </c>
      <c r="AQ22" s="120">
        <f>+IF(ISBLANK('Informations clients'!X22),0,IF($AG$1=2,1,0))</f>
        <v>0</v>
      </c>
      <c r="AR22" s="120">
        <f>IF(ISBLANK('Informations clients'!L22),0,
IF($AG$1=2,1,0))</f>
        <v>0</v>
      </c>
      <c r="AS22" s="120">
        <f>IF(ISBLANK('Informations clients'!AF22),0,
IF(ISBLANK('Informations clients'!U22),0,IF(VLOOKUP('Informations clients'!AF22,Technique!$H$45:$I$48,2,FALSE)=1,0,INDEX(Technique!$B$45:$F$58,MATCH($AG$1,Technique!$B$45:$B$58,0),MATCH('Informations clients'!AF22,Technique!$B$45:$F$45,0)))))</f>
        <v>0</v>
      </c>
      <c r="AT22" s="120">
        <f>+IF(ISBLANK('Informations clients'!AF22),0,
IF(ISBLANK('Informations clients'!V22),0,IF(VLOOKUP('Informations clients'!AF22,Technique!$H$45:$I$48,2,FALSE)=1,0,INDEX(Technique!$B$62:$F$75,MATCH($AG$1,Technique!$B$62:$B$75,0),MATCH('Informations clients'!AF22,Technique!$B$62:$F$62,0)))))</f>
        <v>0</v>
      </c>
      <c r="AU22" s="120">
        <f>+IF(ISBLANK('Informations clients'!AF22),0,
IF(AND($AG$1=5,VLOOKUP('Informations clients'!AF22,Technique!$H$45:$I$48,2,FALSE)=4),1,0))</f>
        <v>0</v>
      </c>
      <c r="AV22" s="120">
        <f>+IF(ISBLANK('Informations clients'!X22),0,IF($AG$1=5,1,0))</f>
        <v>0</v>
      </c>
      <c r="AW22" s="121"/>
      <c r="AX22" s="122">
        <f>+IF(ISBLANK('Informations clients'!AG22),0,
IF($AG$1=5,1,0))</f>
        <v>0</v>
      </c>
    </row>
    <row r="23" spans="1:50" s="123" customFormat="1" ht="11.25">
      <c r="A23" s="113" t="str">
        <f>IF(ISBLANK('Informations clients'!A23),"",'Informations clients'!A23)</f>
        <v/>
      </c>
      <c r="B23" s="124" t="str">
        <f>IF(ISBLANK('Informations clients'!C23),"",'Informations clients'!C23)</f>
        <v/>
      </c>
      <c r="C23" s="124" t="str">
        <f>IF(ISBLANK('Informations clients'!E23),"",'Informations clients'!E23)</f>
        <v/>
      </c>
      <c r="D23" s="126" t="str">
        <f>IF(ISBLANK('Informations clients'!G23),"",'Informations clients'!G23)</f>
        <v/>
      </c>
      <c r="E23" s="114"/>
      <c r="F23" s="127"/>
      <c r="G23" s="128"/>
      <c r="H23" s="114"/>
      <c r="I23" s="127"/>
      <c r="J23" s="129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14"/>
      <c r="AA23" s="131"/>
      <c r="AB23" s="115"/>
      <c r="AC23" s="116"/>
      <c r="AD23" s="117">
        <f>+IF(ISBLANK('Informations clients'!I23),0,
IF($AG$1=MONTH('Informations clients'!K23),1,0))</f>
        <v>0</v>
      </c>
      <c r="AE23" s="118">
        <f>+IF(ISBLANK('Informations clients'!J23),0,
IF(MONTH('Informations clients'!K23)=$AG$1,1,0))</f>
        <v>0</v>
      </c>
      <c r="AF23" s="119"/>
      <c r="AG23" s="117">
        <f>+IF(ISBLANK('Informations clients'!N23),0,
INDEX(Technique!$B$11:$F$23,MATCH($AG$1,Technique!$B$11:$B$23,0),MATCH(VLOOKUP('Informations clients'!N23,Technique!$A$4:$B$6,2,FALSE),Technique!$B$11:$F$11,0)))</f>
        <v>0</v>
      </c>
      <c r="AH23" s="120">
        <f>+IF(ISBLANK('Informations clients'!O23),0,
IF(VLOOKUP('Informations clients'!O23,Technique!$A$79:$B$81,2,FALSE)=1,0,
IF(VLOOKUP('Informations clients'!O23,Technique!$A$79:$B$81,2,FALSE)=2,1,
IF($AG$1=1,1,0))))</f>
        <v>0</v>
      </c>
      <c r="AI23" s="120">
        <f>+IF(ISBLANK('Informations clients'!P23),0,
IF(MONTH('Informations clients'!T23)=$AG$1,1,0))</f>
        <v>0</v>
      </c>
      <c r="AJ23" s="120">
        <f>+IF(ISBLANK('Informations clients'!Q23),0,IF($AG$1=EDATE('Informations clients'!G23,3),1,0))</f>
        <v>0</v>
      </c>
      <c r="AK23" s="120">
        <f>+IF(ISBLANK('Informations clients'!R23),0,
IF($AG$1=5,1,0))</f>
        <v>0</v>
      </c>
      <c r="AL23" s="120">
        <f>+IF(ISBLANK('Informations clients'!G23),0,IF($AG$1=3,1,0))</f>
        <v>0</v>
      </c>
      <c r="AM23" s="120">
        <f>+IF(ISBLANK('Informations clients'!G23),0,IF($AG$1=3,1,0))</f>
        <v>0</v>
      </c>
      <c r="AN23" s="120">
        <f>IF(ISBLANK('Informations clients'!U23),0,
IF($AG$1=12,1,0))</f>
        <v>0</v>
      </c>
      <c r="AO23" s="120">
        <f>IF(ISBLANK('Informations clients'!#REF!),0,
IF($AG$1=6,1,0))</f>
        <v>0</v>
      </c>
      <c r="AP23" s="120">
        <f>IF(ISBLANK('Informations clients'!#REF!),0,
IF($AG$1=12,1,0))</f>
        <v>0</v>
      </c>
      <c r="AQ23" s="120">
        <f>+IF(ISBLANK('Informations clients'!X23),0,IF($AG$1=2,1,0))</f>
        <v>0</v>
      </c>
      <c r="AR23" s="120">
        <f>IF(ISBLANK('Informations clients'!L23),0,
IF($AG$1=2,1,0))</f>
        <v>0</v>
      </c>
      <c r="AS23" s="120">
        <f>IF(ISBLANK('Informations clients'!AF23),0,
IF(ISBLANK('Informations clients'!U23),0,IF(VLOOKUP('Informations clients'!AF23,Technique!$H$45:$I$48,2,FALSE)=1,0,INDEX(Technique!$B$45:$F$58,MATCH($AG$1,Technique!$B$45:$B$58,0),MATCH('Informations clients'!AF23,Technique!$B$45:$F$45,0)))))</f>
        <v>0</v>
      </c>
      <c r="AT23" s="120">
        <f>+IF(ISBLANK('Informations clients'!AF23),0,
IF(ISBLANK('Informations clients'!V23),0,IF(VLOOKUP('Informations clients'!AF23,Technique!$H$45:$I$48,2,FALSE)=1,0,INDEX(Technique!$B$62:$F$75,MATCH($AG$1,Technique!$B$62:$B$75,0),MATCH('Informations clients'!AF23,Technique!$B$62:$F$62,0)))))</f>
        <v>0</v>
      </c>
      <c r="AU23" s="120">
        <f>+IF(ISBLANK('Informations clients'!AF23),0,
IF(AND($AG$1=5,VLOOKUP('Informations clients'!AF23,Technique!$H$45:$I$48,2,FALSE)=4),1,0))</f>
        <v>0</v>
      </c>
      <c r="AV23" s="120">
        <f>+IF(ISBLANK('Informations clients'!X23),0,IF($AG$1=5,1,0))</f>
        <v>0</v>
      </c>
      <c r="AW23" s="121"/>
      <c r="AX23" s="122">
        <f>+IF(ISBLANK('Informations clients'!AG23),0,
IF($AG$1=5,1,0))</f>
        <v>0</v>
      </c>
    </row>
    <row r="24" spans="1:50" s="123" customFormat="1" ht="11.25">
      <c r="A24" s="113" t="str">
        <f>IF(ISBLANK('Informations clients'!A24),"",'Informations clients'!A24)</f>
        <v/>
      </c>
      <c r="B24" s="124" t="str">
        <f>IF(ISBLANK('Informations clients'!C24),"",'Informations clients'!C24)</f>
        <v/>
      </c>
      <c r="C24" s="124" t="str">
        <f>IF(ISBLANK('Informations clients'!E24),"",'Informations clients'!E24)</f>
        <v/>
      </c>
      <c r="D24" s="126" t="str">
        <f>IF(ISBLANK('Informations clients'!G24),"",'Informations clients'!G24)</f>
        <v/>
      </c>
      <c r="E24" s="114"/>
      <c r="F24" s="127"/>
      <c r="G24" s="128"/>
      <c r="H24" s="114"/>
      <c r="I24" s="127"/>
      <c r="J24" s="129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14"/>
      <c r="AA24" s="131"/>
      <c r="AB24" s="115"/>
      <c r="AC24" s="116"/>
      <c r="AD24" s="117">
        <f>+IF(ISBLANK('Informations clients'!I24),0,
IF($AG$1=MONTH('Informations clients'!K24),1,0))</f>
        <v>0</v>
      </c>
      <c r="AE24" s="118">
        <f>+IF(ISBLANK('Informations clients'!J24),0,
IF(MONTH('Informations clients'!K24)=$AG$1,1,0))</f>
        <v>0</v>
      </c>
      <c r="AF24" s="119"/>
      <c r="AG24" s="117">
        <f>+IF(ISBLANK('Informations clients'!N24),0,
INDEX(Technique!$B$11:$F$23,MATCH($AG$1,Technique!$B$11:$B$23,0),MATCH(VLOOKUP('Informations clients'!N24,Technique!$A$4:$B$6,2,FALSE),Technique!$B$11:$F$11,0)))</f>
        <v>0</v>
      </c>
      <c r="AH24" s="120">
        <f>+IF(ISBLANK('Informations clients'!O24),0,
IF(VLOOKUP('Informations clients'!O24,Technique!$A$79:$B$81,2,FALSE)=1,0,
IF(VLOOKUP('Informations clients'!O24,Technique!$A$79:$B$81,2,FALSE)=2,1,
IF($AG$1=1,1,0))))</f>
        <v>0</v>
      </c>
      <c r="AI24" s="120">
        <f>+IF(ISBLANK('Informations clients'!P24),0,
IF(MONTH('Informations clients'!T24)=$AG$1,1,0))</f>
        <v>0</v>
      </c>
      <c r="AJ24" s="120">
        <f>+IF(ISBLANK('Informations clients'!Q24),0,IF($AG$1=EDATE('Informations clients'!G24,3),1,0))</f>
        <v>0</v>
      </c>
      <c r="AK24" s="120">
        <f>+IF(ISBLANK('Informations clients'!R24),0,
IF($AG$1=5,1,0))</f>
        <v>0</v>
      </c>
      <c r="AL24" s="120">
        <f>+IF(ISBLANK('Informations clients'!G24),0,IF($AG$1=3,1,0))</f>
        <v>0</v>
      </c>
      <c r="AM24" s="120">
        <f>+IF(ISBLANK('Informations clients'!G24),0,IF($AG$1=3,1,0))</f>
        <v>0</v>
      </c>
      <c r="AN24" s="120">
        <f>IF(ISBLANK('Informations clients'!U24),0,
IF($AG$1=12,1,0))</f>
        <v>0</v>
      </c>
      <c r="AO24" s="120">
        <f>IF(ISBLANK('Informations clients'!#REF!),0,
IF($AG$1=6,1,0))</f>
        <v>0</v>
      </c>
      <c r="AP24" s="120">
        <f>IF(ISBLANK('Informations clients'!#REF!),0,
IF($AG$1=12,1,0))</f>
        <v>0</v>
      </c>
      <c r="AQ24" s="120">
        <f>+IF(ISBLANK('Informations clients'!X24),0,IF($AG$1=2,1,0))</f>
        <v>0</v>
      </c>
      <c r="AR24" s="120">
        <f>IF(ISBLANK('Informations clients'!L24),0,
IF($AG$1=2,1,0))</f>
        <v>0</v>
      </c>
      <c r="AS24" s="120">
        <f>IF(ISBLANK('Informations clients'!AF24),0,
IF(ISBLANK('Informations clients'!U24),0,IF(VLOOKUP('Informations clients'!AF24,Technique!$H$45:$I$48,2,FALSE)=1,0,INDEX(Technique!$B$45:$F$58,MATCH($AG$1,Technique!$B$45:$B$58,0),MATCH('Informations clients'!AF24,Technique!$B$45:$F$45,0)))))</f>
        <v>0</v>
      </c>
      <c r="AT24" s="120">
        <f>+IF(ISBLANK('Informations clients'!AF24),0,
IF(ISBLANK('Informations clients'!V24),0,IF(VLOOKUP('Informations clients'!AF24,Technique!$H$45:$I$48,2,FALSE)=1,0,INDEX(Technique!$B$62:$F$75,MATCH($AG$1,Technique!$B$62:$B$75,0),MATCH('Informations clients'!AF24,Technique!$B$62:$F$62,0)))))</f>
        <v>0</v>
      </c>
      <c r="AU24" s="120">
        <f>+IF(ISBLANK('Informations clients'!AF24),0,
IF(AND($AG$1=5,VLOOKUP('Informations clients'!AF24,Technique!$H$45:$I$48,2,FALSE)=4),1,0))</f>
        <v>0</v>
      </c>
      <c r="AV24" s="120">
        <f>+IF(ISBLANK('Informations clients'!X24),0,IF($AG$1=5,1,0))</f>
        <v>0</v>
      </c>
      <c r="AW24" s="121"/>
      <c r="AX24" s="122">
        <f>+IF(ISBLANK('Informations clients'!AG24),0,
IF($AG$1=5,1,0))</f>
        <v>0</v>
      </c>
    </row>
    <row r="25" spans="1:50" s="123" customFormat="1" ht="11.25">
      <c r="A25" s="113" t="str">
        <f>IF(ISBLANK('Informations clients'!A25),"",'Informations clients'!A25)</f>
        <v/>
      </c>
      <c r="B25" s="124" t="str">
        <f>IF(ISBLANK('Informations clients'!C25),"",'Informations clients'!C25)</f>
        <v/>
      </c>
      <c r="C25" s="124" t="str">
        <f>IF(ISBLANK('Informations clients'!E25),"",'Informations clients'!E25)</f>
        <v/>
      </c>
      <c r="D25" s="126" t="str">
        <f>IF(ISBLANK('Informations clients'!G25),"",'Informations clients'!G25)</f>
        <v/>
      </c>
      <c r="E25" s="114"/>
      <c r="F25" s="127"/>
      <c r="G25" s="128"/>
      <c r="H25" s="114"/>
      <c r="I25" s="127"/>
      <c r="J25" s="129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14"/>
      <c r="AA25" s="131"/>
      <c r="AB25" s="115"/>
      <c r="AC25" s="116"/>
      <c r="AD25" s="117">
        <f>+IF(ISBLANK('Informations clients'!I25),0,
IF($AG$1=MONTH('Informations clients'!K25),1,0))</f>
        <v>0</v>
      </c>
      <c r="AE25" s="118">
        <f>+IF(ISBLANK('Informations clients'!J25),0,
IF(MONTH('Informations clients'!K25)=$AG$1,1,0))</f>
        <v>0</v>
      </c>
      <c r="AF25" s="119"/>
      <c r="AG25" s="117">
        <f>+IF(ISBLANK('Informations clients'!N25),0,
INDEX(Technique!$B$11:$F$23,MATCH($AG$1,Technique!$B$11:$B$23,0),MATCH(VLOOKUP('Informations clients'!N25,Technique!$A$4:$B$6,2,FALSE),Technique!$B$11:$F$11,0)))</f>
        <v>0</v>
      </c>
      <c r="AH25" s="120">
        <f>+IF(ISBLANK('Informations clients'!O25),0,
IF(VLOOKUP('Informations clients'!O25,Technique!$A$79:$B$81,2,FALSE)=1,0,
IF(VLOOKUP('Informations clients'!O25,Technique!$A$79:$B$81,2,FALSE)=2,1,
IF($AG$1=1,1,0))))</f>
        <v>0</v>
      </c>
      <c r="AI25" s="120">
        <f>+IF(ISBLANK('Informations clients'!P25),0,
IF(MONTH('Informations clients'!T25)=$AG$1,1,0))</f>
        <v>0</v>
      </c>
      <c r="AJ25" s="120">
        <f>+IF(ISBLANK('Informations clients'!Q25),0,IF($AG$1=EDATE('Informations clients'!G25,3),1,0))</f>
        <v>0</v>
      </c>
      <c r="AK25" s="120">
        <f>+IF(ISBLANK('Informations clients'!R25),0,
IF($AG$1=5,1,0))</f>
        <v>0</v>
      </c>
      <c r="AL25" s="120">
        <f>+IF(ISBLANK('Informations clients'!G25),0,IF($AG$1=3,1,0))</f>
        <v>0</v>
      </c>
      <c r="AM25" s="120">
        <f>+IF(ISBLANK('Informations clients'!G25),0,IF($AG$1=3,1,0))</f>
        <v>0</v>
      </c>
      <c r="AN25" s="120">
        <f>IF(ISBLANK('Informations clients'!U25),0,
IF($AG$1=12,1,0))</f>
        <v>0</v>
      </c>
      <c r="AO25" s="120">
        <f>IF(ISBLANK('Informations clients'!#REF!),0,
IF($AG$1=6,1,0))</f>
        <v>0</v>
      </c>
      <c r="AP25" s="120">
        <f>IF(ISBLANK('Informations clients'!#REF!),0,
IF($AG$1=12,1,0))</f>
        <v>0</v>
      </c>
      <c r="AQ25" s="120">
        <f>+IF(ISBLANK('Informations clients'!X25),0,IF($AG$1=2,1,0))</f>
        <v>0</v>
      </c>
      <c r="AR25" s="120">
        <f>IF(ISBLANK('Informations clients'!L25),0,
IF($AG$1=2,1,0))</f>
        <v>0</v>
      </c>
      <c r="AS25" s="120">
        <f>IF(ISBLANK('Informations clients'!AF25),0,
IF(ISBLANK('Informations clients'!U25),0,IF(VLOOKUP('Informations clients'!AF25,Technique!$H$45:$I$48,2,FALSE)=1,0,INDEX(Technique!$B$45:$F$58,MATCH($AG$1,Technique!$B$45:$B$58,0),MATCH('Informations clients'!AF25,Technique!$B$45:$F$45,0)))))</f>
        <v>0</v>
      </c>
      <c r="AT25" s="120">
        <f>+IF(ISBLANK('Informations clients'!AF25),0,
IF(ISBLANK('Informations clients'!V25),0,IF(VLOOKUP('Informations clients'!AF25,Technique!$H$45:$I$48,2,FALSE)=1,0,INDEX(Technique!$B$62:$F$75,MATCH($AG$1,Technique!$B$62:$B$75,0),MATCH('Informations clients'!AF25,Technique!$B$62:$F$62,0)))))</f>
        <v>0</v>
      </c>
      <c r="AU25" s="120">
        <f>+IF(ISBLANK('Informations clients'!AF25),0,
IF(AND($AG$1=5,VLOOKUP('Informations clients'!AF25,Technique!$H$45:$I$48,2,FALSE)=4),1,0))</f>
        <v>0</v>
      </c>
      <c r="AV25" s="120">
        <f>+IF(ISBLANK('Informations clients'!X25),0,IF($AG$1=5,1,0))</f>
        <v>0</v>
      </c>
      <c r="AW25" s="121"/>
      <c r="AX25" s="122">
        <f>+IF(ISBLANK('Informations clients'!AG25),0,
IF($AG$1=5,1,0))</f>
        <v>0</v>
      </c>
    </row>
    <row r="26" spans="1:50" s="123" customFormat="1" ht="11.25">
      <c r="A26" s="113" t="str">
        <f>IF(ISBLANK('Informations clients'!A26),"",'Informations clients'!A26)</f>
        <v/>
      </c>
      <c r="B26" s="124" t="str">
        <f>IF(ISBLANK('Informations clients'!C26),"",'Informations clients'!C26)</f>
        <v/>
      </c>
      <c r="C26" s="124" t="str">
        <f>IF(ISBLANK('Informations clients'!E26),"",'Informations clients'!E26)</f>
        <v/>
      </c>
      <c r="D26" s="126" t="str">
        <f>IF(ISBLANK('Informations clients'!G26),"",'Informations clients'!G26)</f>
        <v/>
      </c>
      <c r="E26" s="114"/>
      <c r="F26" s="127"/>
      <c r="G26" s="128"/>
      <c r="H26" s="114"/>
      <c r="I26" s="127"/>
      <c r="J26" s="129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14"/>
      <c r="AA26" s="131"/>
      <c r="AB26" s="115"/>
      <c r="AC26" s="116"/>
      <c r="AD26" s="117">
        <f>+IF(ISBLANK('Informations clients'!I26),0,
IF($AG$1=MONTH('Informations clients'!K26),1,0))</f>
        <v>0</v>
      </c>
      <c r="AE26" s="118">
        <f>+IF(ISBLANK('Informations clients'!J26),0,
IF(MONTH('Informations clients'!K26)=$AG$1,1,0))</f>
        <v>0</v>
      </c>
      <c r="AF26" s="119"/>
      <c r="AG26" s="117">
        <f>+IF(ISBLANK('Informations clients'!N26),0,
INDEX(Technique!$B$11:$F$23,MATCH($AG$1,Technique!$B$11:$B$23,0),MATCH(VLOOKUP('Informations clients'!N26,Technique!$A$4:$B$6,2,FALSE),Technique!$B$11:$F$11,0)))</f>
        <v>0</v>
      </c>
      <c r="AH26" s="120">
        <f>+IF(ISBLANK('Informations clients'!O26),0,
IF(VLOOKUP('Informations clients'!O26,Technique!$A$79:$B$81,2,FALSE)=1,0,
IF(VLOOKUP('Informations clients'!O26,Technique!$A$79:$B$81,2,FALSE)=2,1,
IF($AG$1=1,1,0))))</f>
        <v>0</v>
      </c>
      <c r="AI26" s="120">
        <f>+IF(ISBLANK('Informations clients'!P26),0,
IF(MONTH('Informations clients'!T26)=$AG$1,1,0))</f>
        <v>0</v>
      </c>
      <c r="AJ26" s="120">
        <f>+IF(ISBLANK('Informations clients'!Q26),0,IF($AG$1=EDATE('Informations clients'!G26,3),1,0))</f>
        <v>0</v>
      </c>
      <c r="AK26" s="120">
        <f>+IF(ISBLANK('Informations clients'!R26),0,
IF($AG$1=5,1,0))</f>
        <v>0</v>
      </c>
      <c r="AL26" s="120">
        <f>+IF(ISBLANK('Informations clients'!G26),0,IF($AG$1=3,1,0))</f>
        <v>0</v>
      </c>
      <c r="AM26" s="120">
        <f>+IF(ISBLANK('Informations clients'!G26),0,IF($AG$1=3,1,0))</f>
        <v>0</v>
      </c>
      <c r="AN26" s="120">
        <f>IF(ISBLANK('Informations clients'!U26),0,
IF($AG$1=12,1,0))</f>
        <v>0</v>
      </c>
      <c r="AO26" s="120">
        <f>IF(ISBLANK('Informations clients'!#REF!),0,
IF($AG$1=6,1,0))</f>
        <v>0</v>
      </c>
      <c r="AP26" s="120">
        <f>IF(ISBLANK('Informations clients'!#REF!),0,
IF($AG$1=12,1,0))</f>
        <v>0</v>
      </c>
      <c r="AQ26" s="120">
        <f>+IF(ISBLANK('Informations clients'!X26),0,IF($AG$1=2,1,0))</f>
        <v>0</v>
      </c>
      <c r="AR26" s="120">
        <f>IF(ISBLANK('Informations clients'!L26),0,
IF($AG$1=2,1,0))</f>
        <v>0</v>
      </c>
      <c r="AS26" s="120">
        <f>IF(ISBLANK('Informations clients'!AF26),0,
IF(ISBLANK('Informations clients'!U26),0,IF(VLOOKUP('Informations clients'!AF26,Technique!$H$45:$I$48,2,FALSE)=1,0,INDEX(Technique!$B$45:$F$58,MATCH($AG$1,Technique!$B$45:$B$58,0),MATCH('Informations clients'!AF26,Technique!$B$45:$F$45,0)))))</f>
        <v>0</v>
      </c>
      <c r="AT26" s="120">
        <f>+IF(ISBLANK('Informations clients'!AF26),0,
IF(ISBLANK('Informations clients'!V26),0,IF(VLOOKUP('Informations clients'!AF26,Technique!$H$45:$I$48,2,FALSE)=1,0,INDEX(Technique!$B$62:$F$75,MATCH($AG$1,Technique!$B$62:$B$75,0),MATCH('Informations clients'!AF26,Technique!$B$62:$F$62,0)))))</f>
        <v>0</v>
      </c>
      <c r="AU26" s="120">
        <f>+IF(ISBLANK('Informations clients'!AF26),0,
IF(AND($AG$1=5,VLOOKUP('Informations clients'!AF26,Technique!$H$45:$I$48,2,FALSE)=4),1,0))</f>
        <v>0</v>
      </c>
      <c r="AV26" s="120">
        <f>+IF(ISBLANK('Informations clients'!X26),0,IF($AG$1=5,1,0))</f>
        <v>0</v>
      </c>
      <c r="AW26" s="121"/>
      <c r="AX26" s="122">
        <f>+IF(ISBLANK('Informations clients'!AG26),0,
IF($AG$1=5,1,0))</f>
        <v>0</v>
      </c>
    </row>
    <row r="27" spans="1:50" s="123" customFormat="1" ht="11.25">
      <c r="A27" s="113" t="str">
        <f>IF(ISBLANK('Informations clients'!A27),"",'Informations clients'!A27)</f>
        <v/>
      </c>
      <c r="B27" s="124" t="str">
        <f>IF(ISBLANK('Informations clients'!C27),"",'Informations clients'!C27)</f>
        <v/>
      </c>
      <c r="C27" s="124" t="str">
        <f>IF(ISBLANK('Informations clients'!E27),"",'Informations clients'!E27)</f>
        <v/>
      </c>
      <c r="D27" s="126" t="str">
        <f>IF(ISBLANK('Informations clients'!G27),"",'Informations clients'!G27)</f>
        <v/>
      </c>
      <c r="E27" s="114"/>
      <c r="F27" s="127"/>
      <c r="G27" s="128"/>
      <c r="H27" s="114"/>
      <c r="I27" s="127"/>
      <c r="J27" s="129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14"/>
      <c r="AA27" s="131"/>
      <c r="AB27" s="115"/>
      <c r="AC27" s="116"/>
      <c r="AD27" s="117">
        <f>+IF(ISBLANK('Informations clients'!I27),0,
IF($AG$1=MONTH('Informations clients'!K27),1,0))</f>
        <v>0</v>
      </c>
      <c r="AE27" s="118">
        <f>+IF(ISBLANK('Informations clients'!J27),0,
IF(MONTH('Informations clients'!K27)=$AG$1,1,0))</f>
        <v>0</v>
      </c>
      <c r="AF27" s="119"/>
      <c r="AG27" s="117">
        <f>+IF(ISBLANK('Informations clients'!N27),0,
INDEX(Technique!$B$11:$F$23,MATCH($AG$1,Technique!$B$11:$B$23,0),MATCH(VLOOKUP('Informations clients'!N27,Technique!$A$4:$B$6,2,FALSE),Technique!$B$11:$F$11,0)))</f>
        <v>0</v>
      </c>
      <c r="AH27" s="120">
        <f>+IF(ISBLANK('Informations clients'!O27),0,
IF(VLOOKUP('Informations clients'!O27,Technique!$A$79:$B$81,2,FALSE)=1,0,
IF(VLOOKUP('Informations clients'!O27,Technique!$A$79:$B$81,2,FALSE)=2,1,
IF($AG$1=1,1,0))))</f>
        <v>0</v>
      </c>
      <c r="AI27" s="120">
        <f>+IF(ISBLANK('Informations clients'!P27),0,
IF(MONTH('Informations clients'!T27)=$AG$1,1,0))</f>
        <v>0</v>
      </c>
      <c r="AJ27" s="120">
        <f>+IF(ISBLANK('Informations clients'!Q27),0,IF($AG$1=EDATE('Informations clients'!G27,3),1,0))</f>
        <v>0</v>
      </c>
      <c r="AK27" s="120">
        <f>+IF(ISBLANK('Informations clients'!R27),0,
IF($AG$1=5,1,0))</f>
        <v>0</v>
      </c>
      <c r="AL27" s="120">
        <f>+IF(ISBLANK('Informations clients'!G27),0,IF($AG$1=3,1,0))</f>
        <v>0</v>
      </c>
      <c r="AM27" s="120">
        <f>+IF(ISBLANK('Informations clients'!G27),0,IF($AG$1=3,1,0))</f>
        <v>0</v>
      </c>
      <c r="AN27" s="120">
        <f>IF(ISBLANK('Informations clients'!U27),0,
IF($AG$1=12,1,0))</f>
        <v>0</v>
      </c>
      <c r="AO27" s="120">
        <f>IF(ISBLANK('Informations clients'!#REF!),0,
IF($AG$1=6,1,0))</f>
        <v>0</v>
      </c>
      <c r="AP27" s="120">
        <f>IF(ISBLANK('Informations clients'!#REF!),0,
IF($AG$1=12,1,0))</f>
        <v>0</v>
      </c>
      <c r="AQ27" s="120">
        <f>+IF(ISBLANK('Informations clients'!X27),0,IF($AG$1=2,1,0))</f>
        <v>0</v>
      </c>
      <c r="AR27" s="120">
        <f>IF(ISBLANK('Informations clients'!L27),0,
IF($AG$1=2,1,0))</f>
        <v>0</v>
      </c>
      <c r="AS27" s="120">
        <f>IF(ISBLANK('Informations clients'!AF27),0,
IF(ISBLANK('Informations clients'!U27),0,IF(VLOOKUP('Informations clients'!AF27,Technique!$H$45:$I$48,2,FALSE)=1,0,INDEX(Technique!$B$45:$F$58,MATCH($AG$1,Technique!$B$45:$B$58,0),MATCH('Informations clients'!AF27,Technique!$B$45:$F$45,0)))))</f>
        <v>0</v>
      </c>
      <c r="AT27" s="120">
        <f>+IF(ISBLANK('Informations clients'!AF27),0,
IF(ISBLANK('Informations clients'!V27),0,IF(VLOOKUP('Informations clients'!AF27,Technique!$H$45:$I$48,2,FALSE)=1,0,INDEX(Technique!$B$62:$F$75,MATCH($AG$1,Technique!$B$62:$B$75,0),MATCH('Informations clients'!AF27,Technique!$B$62:$F$62,0)))))</f>
        <v>0</v>
      </c>
      <c r="AU27" s="120">
        <f>+IF(ISBLANK('Informations clients'!AF27),0,
IF(AND($AG$1=5,VLOOKUP('Informations clients'!AF27,Technique!$H$45:$I$48,2,FALSE)=4),1,0))</f>
        <v>0</v>
      </c>
      <c r="AV27" s="120">
        <f>+IF(ISBLANK('Informations clients'!X27),0,IF($AG$1=5,1,0))</f>
        <v>0</v>
      </c>
      <c r="AW27" s="121"/>
      <c r="AX27" s="122">
        <f>+IF(ISBLANK('Informations clients'!AG27),0,
IF($AG$1=5,1,0))</f>
        <v>0</v>
      </c>
    </row>
    <row r="28" spans="1:50" s="123" customFormat="1" ht="11.25">
      <c r="A28" s="113" t="str">
        <f>IF(ISBLANK('Informations clients'!A28),"",'Informations clients'!A28)</f>
        <v/>
      </c>
      <c r="B28" s="124" t="str">
        <f>IF(ISBLANK('Informations clients'!C28),"",'Informations clients'!C28)</f>
        <v/>
      </c>
      <c r="C28" s="124" t="str">
        <f>IF(ISBLANK('Informations clients'!E28),"",'Informations clients'!E28)</f>
        <v/>
      </c>
      <c r="D28" s="126" t="str">
        <f>IF(ISBLANK('Informations clients'!G28),"",'Informations clients'!G28)</f>
        <v/>
      </c>
      <c r="E28" s="114"/>
      <c r="F28" s="127"/>
      <c r="G28" s="128"/>
      <c r="H28" s="114"/>
      <c r="I28" s="127"/>
      <c r="J28" s="129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14"/>
      <c r="AA28" s="131"/>
      <c r="AB28" s="115"/>
      <c r="AC28" s="116"/>
      <c r="AD28" s="117">
        <f>+IF(ISBLANK('Informations clients'!I28),0,
IF($AG$1=MONTH('Informations clients'!K28),1,0))</f>
        <v>0</v>
      </c>
      <c r="AE28" s="118">
        <f>+IF(ISBLANK('Informations clients'!J28),0,
IF(MONTH('Informations clients'!K28)=$AG$1,1,0))</f>
        <v>0</v>
      </c>
      <c r="AF28" s="119"/>
      <c r="AG28" s="117">
        <f>+IF(ISBLANK('Informations clients'!N28),0,
INDEX(Technique!$B$11:$F$23,MATCH($AG$1,Technique!$B$11:$B$23,0),MATCH(VLOOKUP('Informations clients'!N28,Technique!$A$4:$B$6,2,FALSE),Technique!$B$11:$F$11,0)))</f>
        <v>0</v>
      </c>
      <c r="AH28" s="120">
        <f>+IF(ISBLANK('Informations clients'!O28),0,
IF(VLOOKUP('Informations clients'!O28,Technique!$A$79:$B$81,2,FALSE)=1,0,
IF(VLOOKUP('Informations clients'!O28,Technique!$A$79:$B$81,2,FALSE)=2,1,
IF($AG$1=1,1,0))))</f>
        <v>0</v>
      </c>
      <c r="AI28" s="120">
        <f>+IF(ISBLANK('Informations clients'!P28),0,
IF(MONTH('Informations clients'!T28)=$AG$1,1,0))</f>
        <v>0</v>
      </c>
      <c r="AJ28" s="120">
        <f>+IF(ISBLANK('Informations clients'!Q28),0,IF($AG$1=EDATE('Informations clients'!G28,3),1,0))</f>
        <v>0</v>
      </c>
      <c r="AK28" s="120">
        <f>+IF(ISBLANK('Informations clients'!R28),0,
IF($AG$1=5,1,0))</f>
        <v>0</v>
      </c>
      <c r="AL28" s="120">
        <f>+IF(ISBLANK('Informations clients'!G28),0,IF($AG$1=3,1,0))</f>
        <v>0</v>
      </c>
      <c r="AM28" s="120">
        <f>+IF(ISBLANK('Informations clients'!G28),0,IF($AG$1=3,1,0))</f>
        <v>0</v>
      </c>
      <c r="AN28" s="120">
        <f>IF(ISBLANK('Informations clients'!U28),0,
IF($AG$1=12,1,0))</f>
        <v>0</v>
      </c>
      <c r="AO28" s="120">
        <f>IF(ISBLANK('Informations clients'!#REF!),0,
IF($AG$1=6,1,0))</f>
        <v>0</v>
      </c>
      <c r="AP28" s="120">
        <f>IF(ISBLANK('Informations clients'!#REF!),0,
IF($AG$1=12,1,0))</f>
        <v>0</v>
      </c>
      <c r="AQ28" s="120">
        <f>+IF(ISBLANK('Informations clients'!X28),0,IF($AG$1=2,1,0))</f>
        <v>0</v>
      </c>
      <c r="AR28" s="120">
        <f>IF(ISBLANK('Informations clients'!L28),0,
IF($AG$1=2,1,0))</f>
        <v>0</v>
      </c>
      <c r="AS28" s="120">
        <f>IF(ISBLANK('Informations clients'!AF28),0,
IF(ISBLANK('Informations clients'!U28),0,IF(VLOOKUP('Informations clients'!AF28,Technique!$H$45:$I$48,2,FALSE)=1,0,INDEX(Technique!$B$45:$F$58,MATCH($AG$1,Technique!$B$45:$B$58,0),MATCH('Informations clients'!AF28,Technique!$B$45:$F$45,0)))))</f>
        <v>0</v>
      </c>
      <c r="AT28" s="120">
        <f>+IF(ISBLANK('Informations clients'!AF28),0,
IF(ISBLANK('Informations clients'!V28),0,IF(VLOOKUP('Informations clients'!AF28,Technique!$H$45:$I$48,2,FALSE)=1,0,INDEX(Technique!$B$62:$F$75,MATCH($AG$1,Technique!$B$62:$B$75,0),MATCH('Informations clients'!AF28,Technique!$B$62:$F$62,0)))))</f>
        <v>0</v>
      </c>
      <c r="AU28" s="120">
        <f>+IF(ISBLANK('Informations clients'!AF28),0,
IF(AND($AG$1=5,VLOOKUP('Informations clients'!AF28,Technique!$H$45:$I$48,2,FALSE)=4),1,0))</f>
        <v>0</v>
      </c>
      <c r="AV28" s="120">
        <f>+IF(ISBLANK('Informations clients'!X28),0,IF($AG$1=5,1,0))</f>
        <v>0</v>
      </c>
      <c r="AW28" s="121"/>
      <c r="AX28" s="122">
        <f>+IF(ISBLANK('Informations clients'!AG28),0,
IF($AG$1=5,1,0))</f>
        <v>0</v>
      </c>
    </row>
    <row r="29" spans="1:50" s="123" customFormat="1" ht="11.25">
      <c r="A29" s="113" t="str">
        <f>IF(ISBLANK('Informations clients'!A29),"",'Informations clients'!A29)</f>
        <v/>
      </c>
      <c r="B29" s="124" t="str">
        <f>IF(ISBLANK('Informations clients'!C29),"",'Informations clients'!C29)</f>
        <v/>
      </c>
      <c r="C29" s="124" t="str">
        <f>IF(ISBLANK('Informations clients'!E29),"",'Informations clients'!E29)</f>
        <v/>
      </c>
      <c r="D29" s="126" t="str">
        <f>IF(ISBLANK('Informations clients'!G29),"",'Informations clients'!G29)</f>
        <v/>
      </c>
      <c r="E29" s="114"/>
      <c r="F29" s="127"/>
      <c r="G29" s="128"/>
      <c r="H29" s="114"/>
      <c r="I29" s="127"/>
      <c r="J29" s="129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14"/>
      <c r="AA29" s="131"/>
      <c r="AB29" s="115"/>
      <c r="AC29" s="116"/>
      <c r="AD29" s="117">
        <f>+IF(ISBLANK('Informations clients'!I29),0,
IF($AG$1=MONTH('Informations clients'!K29),1,0))</f>
        <v>0</v>
      </c>
      <c r="AE29" s="118">
        <f>+IF(ISBLANK('Informations clients'!J29),0,
IF(MONTH('Informations clients'!K29)=$AG$1,1,0))</f>
        <v>0</v>
      </c>
      <c r="AF29" s="119"/>
      <c r="AG29" s="117">
        <f>+IF(ISBLANK('Informations clients'!N29),0,
INDEX(Technique!$B$11:$F$23,MATCH($AG$1,Technique!$B$11:$B$23,0),MATCH(VLOOKUP('Informations clients'!N29,Technique!$A$4:$B$6,2,FALSE),Technique!$B$11:$F$11,0)))</f>
        <v>0</v>
      </c>
      <c r="AH29" s="120">
        <f>+IF(ISBLANK('Informations clients'!O29),0,
IF(VLOOKUP('Informations clients'!O29,Technique!$A$79:$B$81,2,FALSE)=1,0,
IF(VLOOKUP('Informations clients'!O29,Technique!$A$79:$B$81,2,FALSE)=2,1,
IF($AG$1=1,1,0))))</f>
        <v>0</v>
      </c>
      <c r="AI29" s="120">
        <f>+IF(ISBLANK('Informations clients'!P29),0,
IF(MONTH('Informations clients'!T29)=$AG$1,1,0))</f>
        <v>0</v>
      </c>
      <c r="AJ29" s="120">
        <f>+IF(ISBLANK('Informations clients'!Q29),0,IF($AG$1=EDATE('Informations clients'!G29,3),1,0))</f>
        <v>0</v>
      </c>
      <c r="AK29" s="120">
        <f>+IF(ISBLANK('Informations clients'!R29),0,
IF($AG$1=5,1,0))</f>
        <v>0</v>
      </c>
      <c r="AL29" s="120">
        <f>+IF(ISBLANK('Informations clients'!G29),0,IF($AG$1=3,1,0))</f>
        <v>0</v>
      </c>
      <c r="AM29" s="120">
        <f>+IF(ISBLANK('Informations clients'!G29),0,IF($AG$1=3,1,0))</f>
        <v>0</v>
      </c>
      <c r="AN29" s="120">
        <f>IF(ISBLANK('Informations clients'!U29),0,
IF($AG$1=12,1,0))</f>
        <v>0</v>
      </c>
      <c r="AO29" s="120">
        <f>IF(ISBLANK('Informations clients'!#REF!),0,
IF($AG$1=6,1,0))</f>
        <v>0</v>
      </c>
      <c r="AP29" s="120">
        <f>IF(ISBLANK('Informations clients'!#REF!),0,
IF($AG$1=12,1,0))</f>
        <v>0</v>
      </c>
      <c r="AQ29" s="120">
        <f>+IF(ISBLANK('Informations clients'!X29),0,IF($AG$1=2,1,0))</f>
        <v>0</v>
      </c>
      <c r="AR29" s="120">
        <f>IF(ISBLANK('Informations clients'!L29),0,
IF($AG$1=2,1,0))</f>
        <v>0</v>
      </c>
      <c r="AS29" s="120">
        <f>IF(ISBLANK('Informations clients'!AF29),0,
IF(ISBLANK('Informations clients'!U29),0,IF(VLOOKUP('Informations clients'!AF29,Technique!$H$45:$I$48,2,FALSE)=1,0,INDEX(Technique!$B$45:$F$58,MATCH($AG$1,Technique!$B$45:$B$58,0),MATCH('Informations clients'!AF29,Technique!$B$45:$F$45,0)))))</f>
        <v>0</v>
      </c>
      <c r="AT29" s="120">
        <f>+IF(ISBLANK('Informations clients'!AF29),0,
IF(ISBLANK('Informations clients'!V29),0,IF(VLOOKUP('Informations clients'!AF29,Technique!$H$45:$I$48,2,FALSE)=1,0,INDEX(Technique!$B$62:$F$75,MATCH($AG$1,Technique!$B$62:$B$75,0),MATCH('Informations clients'!AF29,Technique!$B$62:$F$62,0)))))</f>
        <v>0</v>
      </c>
      <c r="AU29" s="120">
        <f>+IF(ISBLANK('Informations clients'!AF29),0,
IF(AND($AG$1=5,VLOOKUP('Informations clients'!AF29,Technique!$H$45:$I$48,2,FALSE)=4),1,0))</f>
        <v>0</v>
      </c>
      <c r="AV29" s="120">
        <f>+IF(ISBLANK('Informations clients'!X29),0,IF($AG$1=5,1,0))</f>
        <v>0</v>
      </c>
      <c r="AW29" s="121"/>
      <c r="AX29" s="122">
        <f>+IF(ISBLANK('Informations clients'!AG29),0,
IF($AG$1=5,1,0))</f>
        <v>0</v>
      </c>
    </row>
    <row r="30" spans="1:50" s="123" customFormat="1" ht="11.25">
      <c r="A30" s="113" t="str">
        <f>IF(ISBLANK('Informations clients'!A30),"",'Informations clients'!A30)</f>
        <v/>
      </c>
      <c r="B30" s="124" t="str">
        <f>IF(ISBLANK('Informations clients'!C30),"",'Informations clients'!C30)</f>
        <v/>
      </c>
      <c r="C30" s="124" t="str">
        <f>IF(ISBLANK('Informations clients'!E30),"",'Informations clients'!E30)</f>
        <v/>
      </c>
      <c r="D30" s="126" t="str">
        <f>IF(ISBLANK('Informations clients'!G30),"",'Informations clients'!G30)</f>
        <v/>
      </c>
      <c r="E30" s="114"/>
      <c r="F30" s="127"/>
      <c r="G30" s="128"/>
      <c r="H30" s="114"/>
      <c r="I30" s="127"/>
      <c r="J30" s="129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14"/>
      <c r="AA30" s="131"/>
      <c r="AB30" s="115"/>
      <c r="AC30" s="116"/>
      <c r="AD30" s="117">
        <f>+IF(ISBLANK('Informations clients'!I30),0,
IF($AG$1=MONTH('Informations clients'!K30),1,0))</f>
        <v>0</v>
      </c>
      <c r="AE30" s="118">
        <f>+IF(ISBLANK('Informations clients'!J30),0,
IF(MONTH('Informations clients'!K30)=$AG$1,1,0))</f>
        <v>0</v>
      </c>
      <c r="AF30" s="119"/>
      <c r="AG30" s="117">
        <f>+IF(ISBLANK('Informations clients'!N30),0,
INDEX(Technique!$B$11:$F$23,MATCH($AG$1,Technique!$B$11:$B$23,0),MATCH(VLOOKUP('Informations clients'!N30,Technique!$A$4:$B$6,2,FALSE),Technique!$B$11:$F$11,0)))</f>
        <v>0</v>
      </c>
      <c r="AH30" s="120">
        <f>+IF(ISBLANK('Informations clients'!O30),0,
IF(VLOOKUP('Informations clients'!O30,Technique!$A$79:$B$81,2,FALSE)=1,0,
IF(VLOOKUP('Informations clients'!O30,Technique!$A$79:$B$81,2,FALSE)=2,1,
IF($AG$1=1,1,0))))</f>
        <v>0</v>
      </c>
      <c r="AI30" s="120">
        <f>+IF(ISBLANK('Informations clients'!P30),0,
IF(MONTH('Informations clients'!T30)=$AG$1,1,0))</f>
        <v>0</v>
      </c>
      <c r="AJ30" s="120">
        <f>+IF(ISBLANK('Informations clients'!Q30),0,IF($AG$1=EDATE('Informations clients'!G30,3),1,0))</f>
        <v>0</v>
      </c>
      <c r="AK30" s="120">
        <f>+IF(ISBLANK('Informations clients'!R30),0,
IF($AG$1=5,1,0))</f>
        <v>0</v>
      </c>
      <c r="AL30" s="120">
        <f>+IF(ISBLANK('Informations clients'!G30),0,IF($AG$1=3,1,0))</f>
        <v>0</v>
      </c>
      <c r="AM30" s="120">
        <f>+IF(ISBLANK('Informations clients'!G30),0,IF($AG$1=3,1,0))</f>
        <v>0</v>
      </c>
      <c r="AN30" s="120">
        <f>IF(ISBLANK('Informations clients'!U30),0,
IF($AG$1=12,1,0))</f>
        <v>0</v>
      </c>
      <c r="AO30" s="120">
        <f>IF(ISBLANK('Informations clients'!#REF!),0,
IF($AG$1=6,1,0))</f>
        <v>0</v>
      </c>
      <c r="AP30" s="120">
        <f>IF(ISBLANK('Informations clients'!#REF!),0,
IF($AG$1=12,1,0))</f>
        <v>0</v>
      </c>
      <c r="AQ30" s="120">
        <f>+IF(ISBLANK('Informations clients'!X30),0,IF($AG$1=2,1,0))</f>
        <v>0</v>
      </c>
      <c r="AR30" s="120">
        <f>IF(ISBLANK('Informations clients'!L30),0,
IF($AG$1=2,1,0))</f>
        <v>0</v>
      </c>
      <c r="AS30" s="120">
        <f>IF(ISBLANK('Informations clients'!AF30),0,
IF(ISBLANK('Informations clients'!U30),0,IF(VLOOKUP('Informations clients'!AF30,Technique!$H$45:$I$48,2,FALSE)=1,0,INDEX(Technique!$B$45:$F$58,MATCH($AG$1,Technique!$B$45:$B$58,0),MATCH('Informations clients'!AF30,Technique!$B$45:$F$45,0)))))</f>
        <v>0</v>
      </c>
      <c r="AT30" s="120">
        <f>+IF(ISBLANK('Informations clients'!AF30),0,
IF(ISBLANK('Informations clients'!V30),0,IF(VLOOKUP('Informations clients'!AF30,Technique!$H$45:$I$48,2,FALSE)=1,0,INDEX(Technique!$B$62:$F$75,MATCH($AG$1,Technique!$B$62:$B$75,0),MATCH('Informations clients'!AF30,Technique!$B$62:$F$62,0)))))</f>
        <v>0</v>
      </c>
      <c r="AU30" s="120">
        <f>+IF(ISBLANK('Informations clients'!AF30),0,
IF(AND($AG$1=5,VLOOKUP('Informations clients'!AF30,Technique!$H$45:$I$48,2,FALSE)=4),1,0))</f>
        <v>0</v>
      </c>
      <c r="AV30" s="120">
        <f>+IF(ISBLANK('Informations clients'!X30),0,IF($AG$1=5,1,0))</f>
        <v>0</v>
      </c>
      <c r="AW30" s="121"/>
      <c r="AX30" s="122">
        <f>+IF(ISBLANK('Informations clients'!AG30),0,
IF($AG$1=5,1,0))</f>
        <v>0</v>
      </c>
    </row>
    <row r="31" spans="1:50" s="123" customFormat="1" ht="11.25">
      <c r="A31" s="113" t="str">
        <f>IF(ISBLANK('Informations clients'!A31),"",'Informations clients'!A31)</f>
        <v/>
      </c>
      <c r="B31" s="124" t="str">
        <f>IF(ISBLANK('Informations clients'!C31),"",'Informations clients'!C31)</f>
        <v/>
      </c>
      <c r="C31" s="124" t="str">
        <f>IF(ISBLANK('Informations clients'!E31),"",'Informations clients'!E31)</f>
        <v/>
      </c>
      <c r="D31" s="126" t="str">
        <f>IF(ISBLANK('Informations clients'!G31),"",'Informations clients'!G31)</f>
        <v/>
      </c>
      <c r="E31" s="114"/>
      <c r="F31" s="127"/>
      <c r="G31" s="128"/>
      <c r="H31" s="114"/>
      <c r="I31" s="127"/>
      <c r="J31" s="129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14"/>
      <c r="AA31" s="131"/>
      <c r="AB31" s="115"/>
      <c r="AC31" s="116"/>
      <c r="AD31" s="117">
        <f>+IF(ISBLANK('Informations clients'!I31),0,
IF($AG$1=MONTH('Informations clients'!K31),1,0))</f>
        <v>0</v>
      </c>
      <c r="AE31" s="118">
        <f>+IF(ISBLANK('Informations clients'!J31),0,
IF(MONTH('Informations clients'!K31)=$AG$1,1,0))</f>
        <v>0</v>
      </c>
      <c r="AF31" s="119"/>
      <c r="AG31" s="117">
        <f>+IF(ISBLANK('Informations clients'!N31),0,
INDEX(Technique!$B$11:$F$23,MATCH($AG$1,Technique!$B$11:$B$23,0),MATCH(VLOOKUP('Informations clients'!N31,Technique!$A$4:$B$6,2,FALSE),Technique!$B$11:$F$11,0)))</f>
        <v>0</v>
      </c>
      <c r="AH31" s="120">
        <f>+IF(ISBLANK('Informations clients'!O31),0,
IF(VLOOKUP('Informations clients'!O31,Technique!$A$79:$B$81,2,FALSE)=1,0,
IF(VLOOKUP('Informations clients'!O31,Technique!$A$79:$B$81,2,FALSE)=2,1,
IF($AG$1=1,1,0))))</f>
        <v>0</v>
      </c>
      <c r="AI31" s="120">
        <f>+IF(ISBLANK('Informations clients'!P31),0,
IF(MONTH('Informations clients'!T31)=$AG$1,1,0))</f>
        <v>0</v>
      </c>
      <c r="AJ31" s="120">
        <f>+IF(ISBLANK('Informations clients'!Q31),0,IF($AG$1=EDATE('Informations clients'!G31,3),1,0))</f>
        <v>0</v>
      </c>
      <c r="AK31" s="120">
        <f>+IF(ISBLANK('Informations clients'!R31),0,
IF($AG$1=5,1,0))</f>
        <v>0</v>
      </c>
      <c r="AL31" s="120">
        <f>+IF(ISBLANK('Informations clients'!G31),0,IF($AG$1=3,1,0))</f>
        <v>0</v>
      </c>
      <c r="AM31" s="120">
        <f>+IF(ISBLANK('Informations clients'!G31),0,IF($AG$1=3,1,0))</f>
        <v>0</v>
      </c>
      <c r="AN31" s="120">
        <f>IF(ISBLANK('Informations clients'!U31),0,
IF($AG$1=12,1,0))</f>
        <v>0</v>
      </c>
      <c r="AO31" s="120">
        <f>IF(ISBLANK('Informations clients'!#REF!),0,
IF($AG$1=6,1,0))</f>
        <v>0</v>
      </c>
      <c r="AP31" s="120">
        <f>IF(ISBLANK('Informations clients'!#REF!),0,
IF($AG$1=12,1,0))</f>
        <v>0</v>
      </c>
      <c r="AQ31" s="120">
        <f>+IF(ISBLANK('Informations clients'!X31),0,IF($AG$1=2,1,0))</f>
        <v>0</v>
      </c>
      <c r="AR31" s="120">
        <f>IF(ISBLANK('Informations clients'!L31),0,
IF($AG$1=2,1,0))</f>
        <v>0</v>
      </c>
      <c r="AS31" s="120">
        <f>IF(ISBLANK('Informations clients'!AF31),0,
IF(ISBLANK('Informations clients'!U31),0,IF(VLOOKUP('Informations clients'!AF31,Technique!$H$45:$I$48,2,FALSE)=1,0,INDEX(Technique!$B$45:$F$58,MATCH($AG$1,Technique!$B$45:$B$58,0),MATCH('Informations clients'!AF31,Technique!$B$45:$F$45,0)))))</f>
        <v>0</v>
      </c>
      <c r="AT31" s="120">
        <f>+IF(ISBLANK('Informations clients'!AF31),0,
IF(ISBLANK('Informations clients'!V31),0,IF(VLOOKUP('Informations clients'!AF31,Technique!$H$45:$I$48,2,FALSE)=1,0,INDEX(Technique!$B$62:$F$75,MATCH($AG$1,Technique!$B$62:$B$75,0),MATCH('Informations clients'!AF31,Technique!$B$62:$F$62,0)))))</f>
        <v>0</v>
      </c>
      <c r="AU31" s="120">
        <f>+IF(ISBLANK('Informations clients'!AF31),0,
IF(AND($AG$1=5,VLOOKUP('Informations clients'!AF31,Technique!$H$45:$I$48,2,FALSE)=4),1,0))</f>
        <v>0</v>
      </c>
      <c r="AV31" s="120">
        <f>+IF(ISBLANK('Informations clients'!X31),0,IF($AG$1=5,1,0))</f>
        <v>0</v>
      </c>
      <c r="AW31" s="121"/>
      <c r="AX31" s="122">
        <f>+IF(ISBLANK('Informations clients'!AG31),0,
IF($AG$1=5,1,0))</f>
        <v>0</v>
      </c>
    </row>
    <row r="32" spans="1:50" s="123" customFormat="1" ht="11.25">
      <c r="A32" s="113" t="str">
        <f>IF(ISBLANK('Informations clients'!A32),"",'Informations clients'!A32)</f>
        <v/>
      </c>
      <c r="B32" s="124" t="str">
        <f>IF(ISBLANK('Informations clients'!C32),"",'Informations clients'!C32)</f>
        <v/>
      </c>
      <c r="C32" s="124" t="str">
        <f>IF(ISBLANK('Informations clients'!E32),"",'Informations clients'!E32)</f>
        <v/>
      </c>
      <c r="D32" s="126" t="str">
        <f>IF(ISBLANK('Informations clients'!G32),"",'Informations clients'!G32)</f>
        <v/>
      </c>
      <c r="E32" s="114"/>
      <c r="F32" s="127"/>
      <c r="G32" s="128"/>
      <c r="H32" s="114"/>
      <c r="I32" s="127"/>
      <c r="J32" s="129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14"/>
      <c r="AA32" s="131"/>
      <c r="AB32" s="115"/>
      <c r="AC32" s="116"/>
      <c r="AD32" s="117">
        <f>+IF(ISBLANK('Informations clients'!I32),0,
IF($AG$1=MONTH('Informations clients'!K32),1,0))</f>
        <v>0</v>
      </c>
      <c r="AE32" s="118">
        <f>+IF(ISBLANK('Informations clients'!J32),0,
IF(MONTH('Informations clients'!K32)=$AG$1,1,0))</f>
        <v>0</v>
      </c>
      <c r="AF32" s="119"/>
      <c r="AG32" s="117">
        <f>+IF(ISBLANK('Informations clients'!N32),0,
INDEX(Technique!$B$11:$F$23,MATCH($AG$1,Technique!$B$11:$B$23,0),MATCH(VLOOKUP('Informations clients'!N32,Technique!$A$4:$B$6,2,FALSE),Technique!$B$11:$F$11,0)))</f>
        <v>0</v>
      </c>
      <c r="AH32" s="120">
        <f>+IF(ISBLANK('Informations clients'!O32),0,
IF(VLOOKUP('Informations clients'!O32,Technique!$A$79:$B$81,2,FALSE)=1,0,
IF(VLOOKUP('Informations clients'!O32,Technique!$A$79:$B$81,2,FALSE)=2,1,
IF($AG$1=1,1,0))))</f>
        <v>0</v>
      </c>
      <c r="AI32" s="120">
        <f>+IF(ISBLANK('Informations clients'!P32),0,
IF(MONTH('Informations clients'!T32)=$AG$1,1,0))</f>
        <v>0</v>
      </c>
      <c r="AJ32" s="120">
        <f>+IF(ISBLANK('Informations clients'!Q32),0,IF($AG$1=EDATE('Informations clients'!G32,3),1,0))</f>
        <v>0</v>
      </c>
      <c r="AK32" s="120">
        <f>+IF(ISBLANK('Informations clients'!R32),0,
IF($AG$1=5,1,0))</f>
        <v>0</v>
      </c>
      <c r="AL32" s="120">
        <f>+IF(ISBLANK('Informations clients'!G32),0,IF($AG$1=3,1,0))</f>
        <v>0</v>
      </c>
      <c r="AM32" s="120">
        <f>+IF(ISBLANK('Informations clients'!G32),0,IF($AG$1=3,1,0))</f>
        <v>0</v>
      </c>
      <c r="AN32" s="120">
        <f>IF(ISBLANK('Informations clients'!U32),0,
IF($AG$1=12,1,0))</f>
        <v>0</v>
      </c>
      <c r="AO32" s="120">
        <f>IF(ISBLANK('Informations clients'!#REF!),0,
IF($AG$1=6,1,0))</f>
        <v>0</v>
      </c>
      <c r="AP32" s="120">
        <f>IF(ISBLANK('Informations clients'!#REF!),0,
IF($AG$1=12,1,0))</f>
        <v>0</v>
      </c>
      <c r="AQ32" s="120">
        <f>+IF(ISBLANK('Informations clients'!X32),0,IF($AG$1=2,1,0))</f>
        <v>0</v>
      </c>
      <c r="AR32" s="120">
        <f>IF(ISBLANK('Informations clients'!L32),0,
IF($AG$1=2,1,0))</f>
        <v>0</v>
      </c>
      <c r="AS32" s="120">
        <f>IF(ISBLANK('Informations clients'!AF32),0,
IF(ISBLANK('Informations clients'!U32),0,IF(VLOOKUP('Informations clients'!AF32,Technique!$H$45:$I$48,2,FALSE)=1,0,INDEX(Technique!$B$45:$F$58,MATCH($AG$1,Technique!$B$45:$B$58,0),MATCH('Informations clients'!AF32,Technique!$B$45:$F$45,0)))))</f>
        <v>0</v>
      </c>
      <c r="AT32" s="120">
        <f>+IF(ISBLANK('Informations clients'!AF32),0,
IF(ISBLANK('Informations clients'!V32),0,IF(VLOOKUP('Informations clients'!AF32,Technique!$H$45:$I$48,2,FALSE)=1,0,INDEX(Technique!$B$62:$F$75,MATCH($AG$1,Technique!$B$62:$B$75,0),MATCH('Informations clients'!AF32,Technique!$B$62:$F$62,0)))))</f>
        <v>0</v>
      </c>
      <c r="AU32" s="120">
        <f>+IF(ISBLANK('Informations clients'!AF32),0,
IF(AND($AG$1=5,VLOOKUP('Informations clients'!AF32,Technique!$H$45:$I$48,2,FALSE)=4),1,0))</f>
        <v>0</v>
      </c>
      <c r="AV32" s="120">
        <f>+IF(ISBLANK('Informations clients'!X32),0,IF($AG$1=5,1,0))</f>
        <v>0</v>
      </c>
      <c r="AW32" s="121"/>
      <c r="AX32" s="122">
        <f>+IF(ISBLANK('Informations clients'!AG32),0,
IF($AG$1=5,1,0))</f>
        <v>0</v>
      </c>
    </row>
    <row r="33" spans="1:50" s="123" customFormat="1" ht="11.25">
      <c r="A33" s="113" t="str">
        <f>IF(ISBLANK('Informations clients'!A33),"",'Informations clients'!A33)</f>
        <v/>
      </c>
      <c r="B33" s="124" t="str">
        <f>IF(ISBLANK('Informations clients'!C33),"",'Informations clients'!C33)</f>
        <v/>
      </c>
      <c r="C33" s="124" t="str">
        <f>IF(ISBLANK('Informations clients'!E33),"",'Informations clients'!E33)</f>
        <v/>
      </c>
      <c r="D33" s="126" t="str">
        <f>IF(ISBLANK('Informations clients'!G33),"",'Informations clients'!G33)</f>
        <v/>
      </c>
      <c r="E33" s="114"/>
      <c r="F33" s="127"/>
      <c r="G33" s="128"/>
      <c r="H33" s="114"/>
      <c r="I33" s="127"/>
      <c r="J33" s="129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14"/>
      <c r="AA33" s="131"/>
      <c r="AB33" s="115"/>
      <c r="AC33" s="116"/>
      <c r="AD33" s="117">
        <f>+IF(ISBLANK('Informations clients'!I33),0,
IF($AG$1=MONTH('Informations clients'!K33),1,0))</f>
        <v>0</v>
      </c>
      <c r="AE33" s="118">
        <f>+IF(ISBLANK('Informations clients'!J33),0,
IF(MONTH('Informations clients'!K33)=$AG$1,1,0))</f>
        <v>0</v>
      </c>
      <c r="AF33" s="119"/>
      <c r="AG33" s="117">
        <f>+IF(ISBLANK('Informations clients'!N33),0,
INDEX(Technique!$B$11:$F$23,MATCH($AG$1,Technique!$B$11:$B$23,0),MATCH(VLOOKUP('Informations clients'!N33,Technique!$A$4:$B$6,2,FALSE),Technique!$B$11:$F$11,0)))</f>
        <v>0</v>
      </c>
      <c r="AH33" s="120">
        <f>+IF(ISBLANK('Informations clients'!P33),0,
IF(VLOOKUP('Informations clients'!P33,Technique!$A$79:$B$81,2,FALSE)=1,0,
IF(VLOOKUP('Informations clients'!P33,Technique!$A$79:$B$81,2,FALSE)=2,1,
IF($AG$1=1,1,0))))</f>
        <v>0</v>
      </c>
      <c r="AI33" s="120">
        <f>+IF(ISBLANK('Informations clients'!O33),0,
IF(MONTH('Informations clients'!S33)=$AG$1,1,0))</f>
        <v>0</v>
      </c>
      <c r="AJ33" s="120">
        <f>+IF(ISBLANK('Informations clients'!Q33),0,IF($AG$1=EDATE('Informations clients'!G33,3),1,0))</f>
        <v>0</v>
      </c>
      <c r="AK33" s="120">
        <f>+IF(ISBLANK('Informations clients'!Z33),0,
IF($AG$1=5,1,0))</f>
        <v>0</v>
      </c>
      <c r="AL33" s="120">
        <f>+IF(ISBLANK('Informations clients'!G33),0,IF($AG$1=3,1,0))</f>
        <v>0</v>
      </c>
      <c r="AM33" s="120">
        <f>+IF(ISBLANK('Informations clients'!G33),0,IF($AG$1=3,1,0))</f>
        <v>0</v>
      </c>
      <c r="AN33" s="120">
        <f>IF(ISBLANK('Informations clients'!U33),0,
IF($AG$1=12,1,0))</f>
        <v>0</v>
      </c>
      <c r="AO33" s="120">
        <f>IF(ISBLANK('Informations clients'!AA33),0,
IF($AG$1=6,1,0))</f>
        <v>0</v>
      </c>
      <c r="AP33" s="120">
        <f>IF(ISBLANK('Informations clients'!AA33),0,
IF($AG$1=12,1,0))</f>
        <v>0</v>
      </c>
      <c r="AQ33" s="120">
        <f>+IF(ISBLANK('Informations clients'!X33),0,IF($AG$1=2,1,0))</f>
        <v>0</v>
      </c>
      <c r="AR33" s="120">
        <f>IF(ISBLANK('Informations clients'!L33),0,
IF($AG$1=2,1,0))</f>
        <v>0</v>
      </c>
      <c r="AS33" s="120">
        <f>IF(ISBLANK('Informations clients'!AF33),0,
IF(ISBLANK('Informations clients'!Q33),0,IF(VLOOKUP('Informations clients'!AF33,Technique!$H$45:$I$48,2,FALSE)=1,0,INDEX(Technique!$B$45:$F$58,MATCH($AG$1,Technique!$B$45:$B$58,0),MATCH('Informations clients'!AF33,Technique!$B$45:$F$45,0)))))</f>
        <v>0</v>
      </c>
      <c r="AT33" s="120">
        <f>+IF(ISBLANK('Informations clients'!AF33),0,
IF(ISBLANK('Informations clients'!R33),0,IF(VLOOKUP('Informations clients'!AF33,Technique!$H$45:$I$48,2,FALSE)=1,0,INDEX(Technique!$B$62:$F$75,MATCH($AG$1,Technique!$B$62:$B$75,0),MATCH('Informations clients'!AF33,Technique!$B$62:$F$62,0)))))</f>
        <v>0</v>
      </c>
      <c r="AU33" s="120">
        <f>+IF(ISBLANK('Informations clients'!AF33),0,
IF(AND($AG$1=5,VLOOKUP('Informations clients'!AF33,Technique!$H$45:$I$48,2,FALSE)=4),1,0))</f>
        <v>0</v>
      </c>
      <c r="AV33" s="120">
        <f>+IF(ISBLANK('Informations clients'!V33),0,IF($AG$1=5,1,0))</f>
        <v>0</v>
      </c>
      <c r="AW33" s="121"/>
      <c r="AX33" s="122">
        <f>+IF(ISBLANK('Informations clients'!AG33),0,
IF($AG$1=5,1,0))</f>
        <v>0</v>
      </c>
    </row>
    <row r="34" spans="1:50" s="123" customFormat="1" ht="11.25">
      <c r="A34" s="113" t="str">
        <f>IF(ISBLANK('Informations clients'!A34),"",'Informations clients'!A34)</f>
        <v/>
      </c>
      <c r="B34" s="124" t="str">
        <f>IF(ISBLANK('Informations clients'!C34),"",'Informations clients'!C34)</f>
        <v/>
      </c>
      <c r="C34" s="124" t="str">
        <f>IF(ISBLANK('Informations clients'!E34),"",'Informations clients'!E34)</f>
        <v/>
      </c>
      <c r="D34" s="126" t="str">
        <f>IF(ISBLANK('Informations clients'!G34),"",'Informations clients'!G34)</f>
        <v/>
      </c>
      <c r="E34" s="114"/>
      <c r="F34" s="127"/>
      <c r="G34" s="128"/>
      <c r="H34" s="114"/>
      <c r="I34" s="127"/>
      <c r="J34" s="129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14"/>
      <c r="AA34" s="131"/>
      <c r="AB34" s="115"/>
      <c r="AC34" s="116"/>
      <c r="AD34" s="117">
        <f>+IF(ISBLANK('Informations clients'!I34),0,
IF($AG$1=MONTH('Informations clients'!K34),1,0))</f>
        <v>0</v>
      </c>
      <c r="AE34" s="118">
        <f>+IF(ISBLANK('Informations clients'!J34),0,
IF(MONTH('Informations clients'!K34)=$AG$1,1,0))</f>
        <v>0</v>
      </c>
      <c r="AF34" s="119"/>
      <c r="AG34" s="117">
        <f>+IF(ISBLANK('Informations clients'!N34),0,
INDEX(Technique!$B$11:$F$23,MATCH($AG$1,Technique!$B$11:$B$23,0),MATCH(VLOOKUP('Informations clients'!N34,Technique!$A$4:$B$6,2,FALSE),Technique!$B$11:$F$11,0)))</f>
        <v>0</v>
      </c>
      <c r="AH34" s="120">
        <f>+IF(ISBLANK('Informations clients'!P34),0,
IF(VLOOKUP('Informations clients'!P34,Technique!$A$79:$B$81,2,FALSE)=1,0,
IF(VLOOKUP('Informations clients'!P34,Technique!$A$79:$B$81,2,FALSE)=2,1,
IF($AG$1=1,1,0))))</f>
        <v>0</v>
      </c>
      <c r="AI34" s="120">
        <f>+IF(ISBLANK('Informations clients'!O34),0,
IF(MONTH('Informations clients'!S34)=$AG$1,1,0))</f>
        <v>0</v>
      </c>
      <c r="AJ34" s="120">
        <f>+IF(ISBLANK('Informations clients'!Q34),0,IF($AG$1=EDATE('Informations clients'!G34,3),1,0))</f>
        <v>0</v>
      </c>
      <c r="AK34" s="120">
        <f>+IF(ISBLANK('Informations clients'!Z34),0,
IF($AG$1=5,1,0))</f>
        <v>0</v>
      </c>
      <c r="AL34" s="120">
        <f>+IF(ISBLANK('Informations clients'!G34),0,IF($AG$1=3,1,0))</f>
        <v>0</v>
      </c>
      <c r="AM34" s="120">
        <f>+IF(ISBLANK('Informations clients'!G34),0,IF($AG$1=3,1,0))</f>
        <v>0</v>
      </c>
      <c r="AN34" s="120">
        <f>IF(ISBLANK('Informations clients'!U34),0,
IF($AG$1=12,1,0))</f>
        <v>0</v>
      </c>
      <c r="AO34" s="120">
        <f>IF(ISBLANK('Informations clients'!AA34),0,
IF($AG$1=6,1,0))</f>
        <v>0</v>
      </c>
      <c r="AP34" s="120">
        <f>IF(ISBLANK('Informations clients'!AA34),0,
IF($AG$1=12,1,0))</f>
        <v>0</v>
      </c>
      <c r="AQ34" s="120">
        <f>+IF(ISBLANK('Informations clients'!X34),0,IF($AG$1=2,1,0))</f>
        <v>0</v>
      </c>
      <c r="AR34" s="120">
        <f>IF(ISBLANK('Informations clients'!L34),0,
IF($AG$1=2,1,0))</f>
        <v>0</v>
      </c>
      <c r="AS34" s="120">
        <f>IF(ISBLANK('Informations clients'!AF34),0,
IF(ISBLANK('Informations clients'!Q34),0,IF(VLOOKUP('Informations clients'!AF34,Technique!$H$45:$I$48,2,FALSE)=1,0,INDEX(Technique!$B$45:$F$58,MATCH($AG$1,Technique!$B$45:$B$58,0),MATCH('Informations clients'!AF34,Technique!$B$45:$F$45,0)))))</f>
        <v>0</v>
      </c>
      <c r="AT34" s="120">
        <f>+IF(ISBLANK('Informations clients'!AF34),0,
IF(ISBLANK('Informations clients'!R34),0,IF(VLOOKUP('Informations clients'!AF34,Technique!$H$45:$I$48,2,FALSE)=1,0,INDEX(Technique!$B$62:$F$75,MATCH($AG$1,Technique!$B$62:$B$75,0),MATCH('Informations clients'!AF34,Technique!$B$62:$F$62,0)))))</f>
        <v>0</v>
      </c>
      <c r="AU34" s="120">
        <f>+IF(ISBLANK('Informations clients'!AF34),0,
IF(AND($AG$1=5,VLOOKUP('Informations clients'!AF34,Technique!$H$45:$I$48,2,FALSE)=4),1,0))</f>
        <v>0</v>
      </c>
      <c r="AV34" s="120">
        <f>+IF(ISBLANK('Informations clients'!V34),0,IF($AG$1=5,1,0))</f>
        <v>0</v>
      </c>
      <c r="AW34" s="121"/>
      <c r="AX34" s="122">
        <f>+IF(ISBLANK('Informations clients'!AG34),0,
IF($AG$1=5,1,0))</f>
        <v>0</v>
      </c>
    </row>
    <row r="35" spans="1:50" s="123" customFormat="1" ht="11.25">
      <c r="A35" s="113" t="str">
        <f>IF(ISBLANK('Informations clients'!A35),"",'Informations clients'!A35)</f>
        <v/>
      </c>
      <c r="B35" s="124" t="str">
        <f>IF(ISBLANK('Informations clients'!C35),"",'Informations clients'!C35)</f>
        <v/>
      </c>
      <c r="C35" s="124" t="str">
        <f>IF(ISBLANK('Informations clients'!E35),"",'Informations clients'!E35)</f>
        <v/>
      </c>
      <c r="D35" s="126" t="str">
        <f>IF(ISBLANK('Informations clients'!G35),"",'Informations clients'!G35)</f>
        <v/>
      </c>
      <c r="E35" s="114"/>
      <c r="F35" s="127"/>
      <c r="G35" s="128"/>
      <c r="H35" s="114"/>
      <c r="I35" s="127"/>
      <c r="J35" s="129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14"/>
      <c r="AA35" s="131"/>
      <c r="AB35" s="115"/>
      <c r="AC35" s="116"/>
      <c r="AD35" s="117">
        <f>+IF(ISBLANK('Informations clients'!I35),0,
IF($AG$1=MONTH('Informations clients'!K35),1,0))</f>
        <v>0</v>
      </c>
      <c r="AE35" s="118">
        <f>+IF(ISBLANK('Informations clients'!J35),0,
IF(MONTH('Informations clients'!K35)=$AG$1,1,0))</f>
        <v>0</v>
      </c>
      <c r="AF35" s="119"/>
      <c r="AG35" s="117">
        <f>+IF(ISBLANK('Informations clients'!N35),0,
INDEX(Technique!$B$11:$F$23,MATCH($AG$1,Technique!$B$11:$B$23,0),MATCH(VLOOKUP('Informations clients'!N35,Technique!$A$4:$B$6,2,FALSE),Technique!$B$11:$F$11,0)))</f>
        <v>0</v>
      </c>
      <c r="AH35" s="120">
        <f>+IF(ISBLANK('Informations clients'!P35),0,
IF(VLOOKUP('Informations clients'!P35,Technique!$A$79:$B$81,2,FALSE)=1,0,
IF(VLOOKUP('Informations clients'!P35,Technique!$A$79:$B$81,2,FALSE)=2,1,
IF($AG$1=1,1,0))))</f>
        <v>0</v>
      </c>
      <c r="AI35" s="120">
        <f>+IF(ISBLANK('Informations clients'!#REF!),0,
IF(MONTH('Informations clients'!S35)=$AG$1,1,0))</f>
        <v>0</v>
      </c>
      <c r="AJ35" s="120">
        <f>+IF(ISBLANK('Informations clients'!Q35),0,IF($AG$1=EDATE('Informations clients'!G35,3),1,0))</f>
        <v>0</v>
      </c>
      <c r="AK35" s="120">
        <f>+IF(ISBLANK('Informations clients'!Z35),0,
IF($AG$1=5,1,0))</f>
        <v>0</v>
      </c>
      <c r="AL35" s="120">
        <f>+IF(ISBLANK('Informations clients'!G35),0,IF($AG$1=3,1,0))</f>
        <v>0</v>
      </c>
      <c r="AM35" s="120">
        <f>+IF(ISBLANK('Informations clients'!G35),0,IF($AG$1=3,1,0))</f>
        <v>0</v>
      </c>
      <c r="AN35" s="120">
        <f>IF(ISBLANK('Informations clients'!U35),0,
IF($AG$1=12,1,0))</f>
        <v>0</v>
      </c>
      <c r="AO35" s="120">
        <f>IF(ISBLANK('Informations clients'!AA35),0,
IF($AG$1=6,1,0))</f>
        <v>0</v>
      </c>
      <c r="AP35" s="120">
        <f>IF(ISBLANK('Informations clients'!AA35),0,
IF($AG$1=12,1,0))</f>
        <v>0</v>
      </c>
      <c r="AQ35" s="120">
        <f>+IF(ISBLANK('Informations clients'!X35),0,IF($AG$1=2,1,0))</f>
        <v>0</v>
      </c>
      <c r="AR35" s="120">
        <f>IF(ISBLANK('Informations clients'!L35),0,
IF($AG$1=2,1,0))</f>
        <v>0</v>
      </c>
      <c r="AS35" s="120">
        <f>IF(ISBLANK('Informations clients'!AF35),0,
IF(ISBLANK('Informations clients'!Q35),0,IF(VLOOKUP('Informations clients'!AF35,Technique!$H$45:$I$48,2,FALSE)=1,0,INDEX(Technique!$B$45:$F$58,MATCH($AG$1,Technique!$B$45:$B$58,0),MATCH('Informations clients'!AF35,Technique!$B$45:$F$45,0)))))</f>
        <v>0</v>
      </c>
      <c r="AT35" s="120">
        <f>+IF(ISBLANK('Informations clients'!AF35),0,
IF(ISBLANK('Informations clients'!R35),0,IF(VLOOKUP('Informations clients'!AF35,Technique!$H$45:$I$48,2,FALSE)=1,0,INDEX(Technique!$B$62:$F$75,MATCH($AG$1,Technique!$B$62:$B$75,0),MATCH('Informations clients'!AF35,Technique!$B$62:$F$62,0)))))</f>
        <v>0</v>
      </c>
      <c r="AU35" s="120">
        <f>+IF(ISBLANK('Informations clients'!AF35),0,
IF(AND($AG$1=5,VLOOKUP('Informations clients'!AF35,Technique!$H$45:$I$48,2,FALSE)=4),1,0))</f>
        <v>0</v>
      </c>
      <c r="AV35" s="120">
        <f>+IF(ISBLANK('Informations clients'!V35),0,IF($AG$1=5,1,0))</f>
        <v>0</v>
      </c>
      <c r="AW35" s="121"/>
      <c r="AX35" s="122">
        <f>+IF(ISBLANK('Informations clients'!AG35),0,
IF($AG$1=5,1,0))</f>
        <v>0</v>
      </c>
    </row>
    <row r="36" spans="1:50" s="91" customFormat="1" ht="15.75" thickBot="1">
      <c r="A36" s="111" t="str">
        <f>IF(ISBLANK('Informations clients'!A36),"",'Informations clients'!A36)</f>
        <v/>
      </c>
      <c r="B36" s="125" t="str">
        <f>IF(ISBLANK('Informations clients'!C36),"",'Informations clients'!C36)</f>
        <v/>
      </c>
      <c r="C36" s="125" t="str">
        <f>IF(ISBLANK('Informations clients'!E36),"",'Informations clients'!E36)</f>
        <v/>
      </c>
      <c r="D36" s="98" t="str">
        <f>IF(ISBLANK('Informations clients'!G36),"",'Informations clients'!G36)</f>
        <v/>
      </c>
      <c r="E36" s="21"/>
      <c r="F36" s="112"/>
      <c r="G36" s="101"/>
      <c r="H36" s="21"/>
      <c r="I36" s="112"/>
      <c r="J36" s="99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21"/>
      <c r="AA36" s="102"/>
      <c r="AB36" s="97"/>
    </row>
  </sheetData>
  <mergeCells count="6">
    <mergeCell ref="AD4:AX4"/>
    <mergeCell ref="B1:D1"/>
    <mergeCell ref="A2:AA2"/>
    <mergeCell ref="A4:D4"/>
    <mergeCell ref="F4:G4"/>
    <mergeCell ref="I4:Y4"/>
  </mergeCells>
  <conditionalFormatting sqref="I7">
    <cfRule type="containsText" dxfId="305" priority="106" operator="containsText" text="NA">
      <formula>NOT(ISERROR(SEARCH("NA",I7)))</formula>
    </cfRule>
    <cfRule type="notContainsBlanks" dxfId="304" priority="154">
      <formula>LEN(TRIM(I7))&gt;0</formula>
    </cfRule>
    <cfRule type="expression" dxfId="303" priority="155">
      <formula>AND(ISBLANK(I7),AG7=1)</formula>
    </cfRule>
    <cfRule type="expression" dxfId="302" priority="157">
      <formula>AG7=0</formula>
    </cfRule>
  </conditionalFormatting>
  <conditionalFormatting sqref="K7">
    <cfRule type="containsText" dxfId="301" priority="104" operator="containsText" text="NA">
      <formula>NOT(ISERROR(SEARCH("NA",K7)))</formula>
    </cfRule>
    <cfRule type="notContainsBlanks" dxfId="300" priority="152">
      <formula>LEN(TRIM(K7))&gt;0</formula>
    </cfRule>
    <cfRule type="expression" dxfId="299" priority="153">
      <formula>AND(ISBLANK(K7),AI7=1)</formula>
    </cfRule>
    <cfRule type="expression" dxfId="298" priority="156">
      <formula>AI7=0</formula>
    </cfRule>
  </conditionalFormatting>
  <conditionalFormatting sqref="L7">
    <cfRule type="containsText" dxfId="297" priority="103" operator="containsText" text="NA">
      <formula>NOT(ISERROR(SEARCH("NA",L7)))</formula>
    </cfRule>
    <cfRule type="notContainsBlanks" dxfId="296" priority="150">
      <formula>LEN(TRIM(L7))&gt;0</formula>
    </cfRule>
    <cfRule type="expression" dxfId="295" priority="151">
      <formula>AND(ISBLANK(L7),AJ7=1)</formula>
    </cfRule>
    <cfRule type="expression" dxfId="294" priority="158">
      <formula>AJ7=0</formula>
    </cfRule>
  </conditionalFormatting>
  <conditionalFormatting sqref="M7">
    <cfRule type="containsText" dxfId="293" priority="102" operator="containsText" text="NA">
      <formula>NOT(ISERROR(SEARCH("NA",M7)))</formula>
    </cfRule>
    <cfRule type="notContainsBlanks" dxfId="292" priority="148">
      <formula>LEN(TRIM(M7))&gt;0</formula>
    </cfRule>
    <cfRule type="expression" dxfId="291" priority="149">
      <formula>AND(ISBLANK(M7),AK7=1)</formula>
    </cfRule>
    <cfRule type="expression" dxfId="290" priority="159">
      <formula>AK7=0</formula>
    </cfRule>
  </conditionalFormatting>
  <conditionalFormatting sqref="N7">
    <cfRule type="containsText" dxfId="289" priority="101" operator="containsText" text="NA">
      <formula>NOT(ISERROR(SEARCH("NA",N7)))</formula>
    </cfRule>
    <cfRule type="notContainsBlanks" dxfId="288" priority="145">
      <formula>LEN(TRIM(N7))&gt;0</formula>
    </cfRule>
    <cfRule type="expression" dxfId="287" priority="146">
      <formula>AND(ISBLANK(N7),AL7=1)</formula>
    </cfRule>
    <cfRule type="expression" dxfId="286" priority="147">
      <formula>AL7=0</formula>
    </cfRule>
  </conditionalFormatting>
  <conditionalFormatting sqref="O7">
    <cfRule type="containsText" dxfId="285" priority="100" operator="containsText" text="NA">
      <formula>NOT(ISERROR(SEARCH("NA",O7)))</formula>
    </cfRule>
    <cfRule type="notContainsBlanks" dxfId="284" priority="142">
      <formula>LEN(TRIM(O7))&gt;0</formula>
    </cfRule>
    <cfRule type="expression" dxfId="283" priority="143">
      <formula>AND(ISBLANK(O7),AM7=1)</formula>
    </cfRule>
    <cfRule type="expression" dxfId="282" priority="144">
      <formula>AM7=0</formula>
    </cfRule>
  </conditionalFormatting>
  <conditionalFormatting sqref="P7:R7">
    <cfRule type="notContainsBlanks" dxfId="281" priority="139">
      <formula>LEN(TRIM(P7))&gt;0</formula>
    </cfRule>
    <cfRule type="expression" dxfId="280" priority="140">
      <formula>AND(ISBLANK(P7),AN7=1)</formula>
    </cfRule>
    <cfRule type="expression" dxfId="279" priority="141">
      <formula>AN7=0</formula>
    </cfRule>
  </conditionalFormatting>
  <conditionalFormatting sqref="S7">
    <cfRule type="containsText" dxfId="278" priority="96" operator="containsText" text="NA">
      <formula>NOT(ISERROR(SEARCH("NA",S7)))</formula>
    </cfRule>
    <cfRule type="notContainsBlanks" dxfId="277" priority="136">
      <formula>LEN(TRIM(S7))&gt;0</formula>
    </cfRule>
    <cfRule type="expression" dxfId="276" priority="137">
      <formula>AND(ISBLANK(S7),AQ7=1)</formula>
    </cfRule>
    <cfRule type="expression" dxfId="275" priority="138">
      <formula>AQ7=0</formula>
    </cfRule>
  </conditionalFormatting>
  <conditionalFormatting sqref="T7">
    <cfRule type="containsText" dxfId="274" priority="95" operator="containsText" text="NA">
      <formula>NOT(ISERROR(SEARCH("NA",T7)))</formula>
    </cfRule>
    <cfRule type="notContainsBlanks" dxfId="273" priority="133">
      <formula>LEN(TRIM(T7))&gt;0</formula>
    </cfRule>
    <cfRule type="expression" dxfId="272" priority="134">
      <formula>AND(ISBLANK(T7),AR7=1)</formula>
    </cfRule>
    <cfRule type="expression" dxfId="271" priority="135">
      <formula>AR7=0</formula>
    </cfRule>
  </conditionalFormatting>
  <conditionalFormatting sqref="Y7">
    <cfRule type="containsText" dxfId="270" priority="91" operator="containsText" text="NA">
      <formula>NOT(ISERROR(SEARCH("NA",Y7)))</formula>
    </cfRule>
    <cfRule type="notContainsBlanks" dxfId="269" priority="130">
      <formula>LEN(TRIM(Y7))&gt;0</formula>
    </cfRule>
    <cfRule type="expression" dxfId="268" priority="131">
      <formula>AND(ISBLANK(Y7),AV7=1)</formula>
    </cfRule>
    <cfRule type="expression" dxfId="267" priority="132">
      <formula>AV7=0</formula>
    </cfRule>
  </conditionalFormatting>
  <conditionalFormatting sqref="U7">
    <cfRule type="containsText" dxfId="266" priority="94" operator="containsText" text="NA">
      <formula>NOT(ISERROR(SEARCH("NA",U7)))</formula>
    </cfRule>
    <cfRule type="notContainsBlanks" dxfId="265" priority="124">
      <formula>LEN(TRIM(U7))&gt;0</formula>
    </cfRule>
    <cfRule type="expression" dxfId="264" priority="125">
      <formula>AND(ISBLANK(U7),AS7=1)</formula>
    </cfRule>
    <cfRule type="expression" dxfId="263" priority="126">
      <formula>AS7=0</formula>
    </cfRule>
  </conditionalFormatting>
  <conditionalFormatting sqref="V7:W7">
    <cfRule type="containsText" dxfId="262" priority="93" operator="containsText" text="NA">
      <formula>NOT(ISERROR(SEARCH("NA",V7)))</formula>
    </cfRule>
    <cfRule type="notContainsBlanks" dxfId="261" priority="121">
      <formula>LEN(TRIM(V7))&gt;0</formula>
    </cfRule>
    <cfRule type="expression" dxfId="260" priority="122">
      <formula>AND(ISBLANK(V7),AT7=1)</formula>
    </cfRule>
    <cfRule type="expression" dxfId="259" priority="123">
      <formula>AT7=0</formula>
    </cfRule>
  </conditionalFormatting>
  <conditionalFormatting sqref="X7">
    <cfRule type="containsText" dxfId="258" priority="92" operator="containsText" text="NA">
      <formula>NOT(ISERROR(SEARCH("NA",X7)))</formula>
    </cfRule>
    <cfRule type="notContainsBlanks" dxfId="257" priority="118">
      <formula>LEN(TRIM(X7))&gt;0</formula>
    </cfRule>
    <cfRule type="expression" dxfId="256" priority="119">
      <formula>AND(ISBLANK(X7),AU7=1)</formula>
    </cfRule>
    <cfRule type="expression" dxfId="255" priority="120">
      <formula>AU7=0</formula>
    </cfRule>
  </conditionalFormatting>
  <conditionalFormatting sqref="AA7">
    <cfRule type="containsText" dxfId="254" priority="89" operator="containsText" text="NA">
      <formula>NOT(ISERROR(SEARCH("NA",AA7)))</formula>
    </cfRule>
    <cfRule type="notContainsBlanks" dxfId="253" priority="115">
      <formula>LEN(TRIM(AA7))&gt;0</formula>
    </cfRule>
    <cfRule type="expression" dxfId="252" priority="116">
      <formula>AND(ISBLANK(AA7),AX7=1)</formula>
    </cfRule>
    <cfRule type="expression" dxfId="251" priority="117">
      <formula>AX7=0</formula>
    </cfRule>
  </conditionalFormatting>
  <conditionalFormatting sqref="G7">
    <cfRule type="containsText" dxfId="250" priority="87" operator="containsText" text="NA">
      <formula>NOT(ISERROR(SEARCH("NA",G7)))</formula>
    </cfRule>
    <cfRule type="notContainsBlanks" dxfId="249" priority="112">
      <formula>LEN(TRIM(G7))&gt;0</formula>
    </cfRule>
    <cfRule type="expression" dxfId="248" priority="113">
      <formula>AND(ISBLANK(G7),AE7=1)</formula>
    </cfRule>
    <cfRule type="expression" dxfId="247" priority="114">
      <formula>AE7=0</formula>
    </cfRule>
  </conditionalFormatting>
  <conditionalFormatting sqref="F7">
    <cfRule type="containsText" dxfId="246" priority="88" operator="containsText" text="NA">
      <formula>NOT(ISERROR(SEARCH("NA",F7)))</formula>
    </cfRule>
    <cfRule type="expression" dxfId="245" priority="110">
      <formula>AND(ISBLANK(F7),AD7=1)</formula>
    </cfRule>
    <cfRule type="expression" dxfId="244" priority="111">
      <formula>AD7=0</formula>
    </cfRule>
    <cfRule type="notContainsBlanks" dxfId="243" priority="160">
      <formula>LEN(TRIM(F7))&gt;0</formula>
    </cfRule>
  </conditionalFormatting>
  <conditionalFormatting sqref="J7">
    <cfRule type="containsText" dxfId="242" priority="105" operator="containsText" text="NA">
      <formula>NOT(ISERROR(SEARCH("NA",J7)))</formula>
    </cfRule>
    <cfRule type="notContainsBlanks" dxfId="241" priority="107">
      <formula>LEN(TRIM(J7))&gt;0</formula>
    </cfRule>
    <cfRule type="expression" dxfId="240" priority="108">
      <formula>AND(ISBLANK(J7),AH7=1)</formula>
    </cfRule>
    <cfRule type="expression" dxfId="239" priority="109">
      <formula>AH7=0</formula>
    </cfRule>
  </conditionalFormatting>
  <conditionalFormatting sqref="P7:R35">
    <cfRule type="containsText" dxfId="238" priority="99" operator="containsText" text="NA">
      <formula>NOT(ISERROR(SEARCH("NA",P7)))</formula>
    </cfRule>
  </conditionalFormatting>
  <conditionalFormatting sqref="I8:I35">
    <cfRule type="containsText" dxfId="237" priority="32" operator="containsText" text="NA">
      <formula>NOT(ISERROR(SEARCH("NA",I8)))</formula>
    </cfRule>
    <cfRule type="notContainsBlanks" dxfId="236" priority="80">
      <formula>LEN(TRIM(I8))&gt;0</formula>
    </cfRule>
    <cfRule type="expression" dxfId="235" priority="81">
      <formula>AND(ISBLANK(I8),AG8=1)</formula>
    </cfRule>
    <cfRule type="expression" dxfId="234" priority="83">
      <formula>AG8=0</formula>
    </cfRule>
  </conditionalFormatting>
  <conditionalFormatting sqref="K8:K35">
    <cfRule type="containsText" dxfId="233" priority="30" operator="containsText" text="NA">
      <formula>NOT(ISERROR(SEARCH("NA",K8)))</formula>
    </cfRule>
    <cfRule type="notContainsBlanks" dxfId="232" priority="78">
      <formula>LEN(TRIM(K8))&gt;0</formula>
    </cfRule>
    <cfRule type="expression" dxfId="231" priority="79">
      <formula>AND(ISBLANK(K8),AI8=1)</formula>
    </cfRule>
    <cfRule type="expression" dxfId="230" priority="82">
      <formula>AI8=0</formula>
    </cfRule>
  </conditionalFormatting>
  <conditionalFormatting sqref="L8:L35">
    <cfRule type="containsText" dxfId="229" priority="29" operator="containsText" text="NA">
      <formula>NOT(ISERROR(SEARCH("NA",L8)))</formula>
    </cfRule>
    <cfRule type="notContainsBlanks" dxfId="228" priority="76">
      <formula>LEN(TRIM(L8))&gt;0</formula>
    </cfRule>
    <cfRule type="expression" dxfId="227" priority="77">
      <formula>AND(ISBLANK(L8),AJ8=1)</formula>
    </cfRule>
    <cfRule type="expression" dxfId="226" priority="84">
      <formula>AJ8=0</formula>
    </cfRule>
  </conditionalFormatting>
  <conditionalFormatting sqref="M8:M35">
    <cfRule type="containsText" dxfId="225" priority="28" operator="containsText" text="NA">
      <formula>NOT(ISERROR(SEARCH("NA",M8)))</formula>
    </cfRule>
    <cfRule type="notContainsBlanks" dxfId="224" priority="74">
      <formula>LEN(TRIM(M8))&gt;0</formula>
    </cfRule>
    <cfRule type="expression" dxfId="223" priority="75">
      <formula>AND(ISBLANK(M8),AK8=1)</formula>
    </cfRule>
    <cfRule type="expression" dxfId="222" priority="85">
      <formula>AK8=0</formula>
    </cfRule>
  </conditionalFormatting>
  <conditionalFormatting sqref="N8:N35">
    <cfRule type="containsText" dxfId="221" priority="27" operator="containsText" text="NA">
      <formula>NOT(ISERROR(SEARCH("NA",N8)))</formula>
    </cfRule>
    <cfRule type="notContainsBlanks" dxfId="220" priority="71">
      <formula>LEN(TRIM(N8))&gt;0</formula>
    </cfRule>
    <cfRule type="expression" dxfId="219" priority="72">
      <formula>AND(ISBLANK(N8),AL8=1)</formula>
    </cfRule>
    <cfRule type="expression" dxfId="218" priority="73">
      <formula>AL8=0</formula>
    </cfRule>
  </conditionalFormatting>
  <conditionalFormatting sqref="O8:O35">
    <cfRule type="containsText" dxfId="217" priority="26" operator="containsText" text="NA">
      <formula>NOT(ISERROR(SEARCH("NA",O8)))</formula>
    </cfRule>
    <cfRule type="notContainsBlanks" dxfId="216" priority="68">
      <formula>LEN(TRIM(O8))&gt;0</formula>
    </cfRule>
    <cfRule type="expression" dxfId="215" priority="69">
      <formula>AND(ISBLANK(O8),AM8=1)</formula>
    </cfRule>
    <cfRule type="expression" dxfId="214" priority="70">
      <formula>AM8=0</formula>
    </cfRule>
  </conditionalFormatting>
  <conditionalFormatting sqref="P8:R35">
    <cfRule type="notContainsBlanks" dxfId="213" priority="65">
      <formula>LEN(TRIM(P8))&gt;0</formula>
    </cfRule>
    <cfRule type="expression" dxfId="212" priority="66">
      <formula>AND(ISBLANK(P8),AN8=1)</formula>
    </cfRule>
    <cfRule type="expression" dxfId="211" priority="67">
      <formula>AN8=0</formula>
    </cfRule>
  </conditionalFormatting>
  <conditionalFormatting sqref="S8:S35">
    <cfRule type="containsText" dxfId="210" priority="22" operator="containsText" text="NA">
      <formula>NOT(ISERROR(SEARCH("NA",S8)))</formula>
    </cfRule>
    <cfRule type="notContainsBlanks" dxfId="209" priority="62">
      <formula>LEN(TRIM(S8))&gt;0</formula>
    </cfRule>
    <cfRule type="expression" dxfId="208" priority="63">
      <formula>AND(ISBLANK(S8),AQ8=1)</formula>
    </cfRule>
    <cfRule type="expression" dxfId="207" priority="64">
      <formula>AQ8=0</formula>
    </cfRule>
  </conditionalFormatting>
  <conditionalFormatting sqref="T8:T35">
    <cfRule type="containsText" dxfId="206" priority="21" operator="containsText" text="NA">
      <formula>NOT(ISERROR(SEARCH("NA",T8)))</formula>
    </cfRule>
    <cfRule type="notContainsBlanks" dxfId="205" priority="59">
      <formula>LEN(TRIM(T8))&gt;0</formula>
    </cfRule>
    <cfRule type="expression" dxfId="204" priority="60">
      <formula>AND(ISBLANK(T8),AR8=1)</formula>
    </cfRule>
    <cfRule type="expression" dxfId="203" priority="61">
      <formula>AR8=0</formula>
    </cfRule>
  </conditionalFormatting>
  <conditionalFormatting sqref="Y8:Y35">
    <cfRule type="containsText" dxfId="202" priority="17" operator="containsText" text="NA">
      <formula>NOT(ISERROR(SEARCH("NA",Y8)))</formula>
    </cfRule>
    <cfRule type="notContainsBlanks" dxfId="201" priority="56">
      <formula>LEN(TRIM(Y8))&gt;0</formula>
    </cfRule>
    <cfRule type="expression" dxfId="200" priority="57">
      <formula>AND(ISBLANK(Y8),AV8=1)</formula>
    </cfRule>
    <cfRule type="expression" dxfId="199" priority="58">
      <formula>AV8=0</formula>
    </cfRule>
  </conditionalFormatting>
  <conditionalFormatting sqref="U8:U35">
    <cfRule type="containsText" dxfId="198" priority="20" operator="containsText" text="NA">
      <formula>NOT(ISERROR(SEARCH("NA",U8)))</formula>
    </cfRule>
    <cfRule type="notContainsBlanks" dxfId="197" priority="50">
      <formula>LEN(TRIM(U8))&gt;0</formula>
    </cfRule>
    <cfRule type="expression" dxfId="196" priority="51">
      <formula>AND(ISBLANK(U8),AS8=1)</formula>
    </cfRule>
    <cfRule type="expression" dxfId="195" priority="52">
      <formula>AS8=0</formula>
    </cfRule>
  </conditionalFormatting>
  <conditionalFormatting sqref="V8:W35">
    <cfRule type="containsText" dxfId="194" priority="19" operator="containsText" text="NA">
      <formula>NOT(ISERROR(SEARCH("NA",V8)))</formula>
    </cfRule>
    <cfRule type="notContainsBlanks" dxfId="193" priority="47">
      <formula>LEN(TRIM(V8))&gt;0</formula>
    </cfRule>
    <cfRule type="expression" dxfId="192" priority="48">
      <formula>AND(ISBLANK(V8),AT8=1)</formula>
    </cfRule>
    <cfRule type="expression" dxfId="191" priority="49">
      <formula>AT8=0</formula>
    </cfRule>
  </conditionalFormatting>
  <conditionalFormatting sqref="X8:X35">
    <cfRule type="containsText" dxfId="190" priority="18" operator="containsText" text="NA">
      <formula>NOT(ISERROR(SEARCH("NA",X8)))</formula>
    </cfRule>
    <cfRule type="notContainsBlanks" dxfId="189" priority="44">
      <formula>LEN(TRIM(X8))&gt;0</formula>
    </cfRule>
    <cfRule type="expression" dxfId="188" priority="45">
      <formula>AND(ISBLANK(X8),AU8=1)</formula>
    </cfRule>
    <cfRule type="expression" dxfId="187" priority="46">
      <formula>AU8=0</formula>
    </cfRule>
  </conditionalFormatting>
  <conditionalFormatting sqref="AA8:AA35">
    <cfRule type="containsText" dxfId="186" priority="15" operator="containsText" text="NA">
      <formula>NOT(ISERROR(SEARCH("NA",AA8)))</formula>
    </cfRule>
    <cfRule type="notContainsBlanks" dxfId="185" priority="41">
      <formula>LEN(TRIM(AA8))&gt;0</formula>
    </cfRule>
    <cfRule type="expression" dxfId="184" priority="42">
      <formula>AND(ISBLANK(AA8),AX8=1)</formula>
    </cfRule>
    <cfRule type="expression" dxfId="183" priority="43">
      <formula>AX8=0</formula>
    </cfRule>
  </conditionalFormatting>
  <conditionalFormatting sqref="G8:G35">
    <cfRule type="containsText" dxfId="182" priority="13" operator="containsText" text="NA">
      <formula>NOT(ISERROR(SEARCH("NA",G8)))</formula>
    </cfRule>
    <cfRule type="notContainsBlanks" dxfId="181" priority="38">
      <formula>LEN(TRIM(G8))&gt;0</formula>
    </cfRule>
    <cfRule type="expression" dxfId="180" priority="39">
      <formula>AND(ISBLANK(G8),AE8=1)</formula>
    </cfRule>
    <cfRule type="expression" dxfId="179" priority="40">
      <formula>AE8=0</formula>
    </cfRule>
  </conditionalFormatting>
  <conditionalFormatting sqref="F8:F35">
    <cfRule type="containsText" dxfId="178" priority="14" operator="containsText" text="NA">
      <formula>NOT(ISERROR(SEARCH("NA",F8)))</formula>
    </cfRule>
    <cfRule type="expression" dxfId="177" priority="36">
      <formula>AND(ISBLANK(F8),AD8=1)</formula>
    </cfRule>
    <cfRule type="expression" dxfId="176" priority="37">
      <formula>AD8=0</formula>
    </cfRule>
    <cfRule type="notContainsBlanks" dxfId="175" priority="86">
      <formula>LEN(TRIM(F8))&gt;0</formula>
    </cfRule>
  </conditionalFormatting>
  <conditionalFormatting sqref="J8:J35">
    <cfRule type="containsText" dxfId="174" priority="31" operator="containsText" text="NA">
      <formula>NOT(ISERROR(SEARCH("NA",J8)))</formula>
    </cfRule>
    <cfRule type="notContainsBlanks" dxfId="173" priority="33">
      <formula>LEN(TRIM(J8))&gt;0</formula>
    </cfRule>
    <cfRule type="expression" dxfId="172" priority="34">
      <formula>AND(ISBLANK(J8),AH8=1)</formula>
    </cfRule>
    <cfRule type="expression" dxfId="171" priority="35">
      <formula>AH8=0</formula>
    </cfRule>
  </conditionalFormatting>
  <conditionalFormatting sqref="W7:W35">
    <cfRule type="containsText" dxfId="170" priority="9" operator="containsText" text="NA">
      <formula>NOT(ISERROR(SEARCH("NA",W7)))</formula>
    </cfRule>
    <cfRule type="notContainsBlanks" dxfId="169" priority="10">
      <formula>LEN(TRIM(W7))&gt;0</formula>
    </cfRule>
    <cfRule type="expression" dxfId="168" priority="11">
      <formula>AND(ISBLANK(W7),#REF!=1)</formula>
    </cfRule>
    <cfRule type="expression" dxfId="167" priority="12">
      <formula>#REF!=0</formula>
    </cfRule>
  </conditionalFormatting>
  <conditionalFormatting sqref="W7">
    <cfRule type="containsText" dxfId="166" priority="5" operator="containsText" text="NA">
      <formula>NOT(ISERROR(SEARCH("NA",W7)))</formula>
    </cfRule>
    <cfRule type="notContainsBlanks" dxfId="165" priority="6">
      <formula>LEN(TRIM(W7))&gt;0</formula>
    </cfRule>
    <cfRule type="expression" dxfId="164" priority="7">
      <formula>AND(ISBLANK(W7),AU7=1)</formula>
    </cfRule>
    <cfRule type="expression" dxfId="163" priority="8">
      <formula>AU7=0</formula>
    </cfRule>
  </conditionalFormatting>
  <conditionalFormatting sqref="W8:W35">
    <cfRule type="containsText" dxfId="162" priority="1" operator="containsText" text="NA">
      <formula>NOT(ISERROR(SEARCH("NA",W8)))</formula>
    </cfRule>
    <cfRule type="notContainsBlanks" dxfId="161" priority="2">
      <formula>LEN(TRIM(W8))&gt;0</formula>
    </cfRule>
    <cfRule type="expression" dxfId="160" priority="3">
      <formula>AND(ISBLANK(W8),AU8=1)</formula>
    </cfRule>
    <cfRule type="expression" dxfId="159" priority="4">
      <formula>AU8=0</formula>
    </cfRule>
  </conditionalFormatting>
  <dataValidations count="5">
    <dataValidation type="custom" allowBlank="1" showInputMessage="1" showErrorMessage="1" error="Vous n'avez rien à produire.&#10;Cliquez sur &quot;Annuler&quot;" sqref="W7:W35 K7:V36 J7:J35 I7:I36 F7:G36">
      <formula1>AD7=1</formula1>
    </dataValidation>
    <dataValidation type="custom" allowBlank="1" showInputMessage="1" showErrorMessage="1" error="Vous n'avez rien à produire.&#10;Cliquez sur &quot;Annuler&quot;" sqref="X7:Y36 AA7:AA36">
      <formula1>AU7=1</formula1>
    </dataValidation>
    <dataValidation type="list" allowBlank="1" showInputMessage="1" showErrorMessage="1" sqref="AB7:AB36 AF7:AF35 Z7:Z36">
      <formula1>oui_non</formula1>
    </dataValidation>
    <dataValidation allowBlank="1" showInputMessage="1" showErrorMessage="1" prompt="ATTENTION ! &#10;Ne jamais supprimer le contenu de cette cellule" sqref="AG1:AH1"/>
    <dataValidation type="custom" allowBlank="1" showInputMessage="1" showErrorMessage="1" error="Vous n'avez rien à produire.&#10;Cliquez sur &quot;Annuler&quot;" sqref="W36">
      <formula1>#REF!=1</formula1>
    </dataValidation>
  </dataValidations>
  <printOptions horizontalCentered="1"/>
  <pageMargins left="0.15748031496062992" right="0.15748031496062992" top="0.86614173228346458" bottom="0.43307086614173229" header="0.15748031496062992" footer="0.15748031496062992"/>
  <pageSetup paperSize="8" fitToHeight="0" orientation="landscape" r:id="rId1"/>
  <headerFooter>
    <oddHeader>&amp;C&amp;"-,Gras"&amp;9&amp;K000000&amp;F
- &amp;A -</oddHeader>
    <oddFooter>&amp;C&amp;"+,Normal"&amp;9- &amp;P / &amp;N -&amp;R&amp;9&amp;D
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5"/>
    <pageSetUpPr fitToPage="1"/>
  </sheetPr>
  <dimension ref="A1:AX36"/>
  <sheetViews>
    <sheetView showGridLines="0" topLeftCell="A4" zoomScale="90" zoomScaleNormal="90" workbookViewId="0">
      <selection activeCell="N19" sqref="N19"/>
    </sheetView>
  </sheetViews>
  <sheetFormatPr baseColWidth="10" defaultColWidth="15" defaultRowHeight="15"/>
  <cols>
    <col min="1" max="1" width="26.42578125" customWidth="1"/>
    <col min="2" max="3" width="8.7109375" style="6" customWidth="1"/>
    <col min="4" max="4" width="8.7109375" style="22" customWidth="1"/>
    <col min="5" max="5" width="1.7109375" customWidth="1"/>
    <col min="6" max="7" width="6.7109375" customWidth="1"/>
    <col min="8" max="8" width="1.7109375" customWidth="1"/>
    <col min="9" max="12" width="6.7109375" customWidth="1"/>
    <col min="13" max="14" width="11.28515625" customWidth="1"/>
    <col min="15" max="18" width="6.7109375" customWidth="1"/>
    <col min="19" max="20" width="5.7109375" customWidth="1"/>
    <col min="21" max="24" width="6.7109375" customWidth="1"/>
    <col min="25" max="25" width="14.5703125" customWidth="1"/>
    <col min="26" max="26" width="1.7109375" customWidth="1"/>
    <col min="27" max="27" width="6.7109375" customWidth="1"/>
    <col min="28" max="28" width="1.7109375" customWidth="1"/>
    <col min="29" max="29" width="1.7109375" style="28" customWidth="1"/>
    <col min="30" max="31" width="6.7109375" hidden="1" customWidth="1"/>
    <col min="32" max="32" width="1.7109375" hidden="1" customWidth="1"/>
    <col min="33" max="36" width="6.7109375" hidden="1" customWidth="1"/>
    <col min="37" max="37" width="9" hidden="1" customWidth="1"/>
    <col min="38" max="38" width="7.42578125" hidden="1" customWidth="1"/>
    <col min="39" max="41" width="6.7109375" hidden="1" customWidth="1"/>
    <col min="42" max="42" width="7.28515625" hidden="1" customWidth="1"/>
    <col min="43" max="47" width="6.7109375" hidden="1" customWidth="1"/>
    <col min="48" max="48" width="7" hidden="1" customWidth="1"/>
    <col min="49" max="49" width="1.7109375" hidden="1" customWidth="1"/>
    <col min="50" max="50" width="6.7109375" hidden="1" customWidth="1"/>
  </cols>
  <sheetData>
    <row r="1" spans="1:50">
      <c r="A1" s="138" t="s">
        <v>81</v>
      </c>
      <c r="B1" s="191" t="str">
        <f>+Paramètres!B7</f>
        <v>Cabinet CROCRCC</v>
      </c>
      <c r="C1" s="191"/>
      <c r="D1" s="191"/>
      <c r="AD1" s="35" t="s">
        <v>26</v>
      </c>
      <c r="AE1" s="36" t="s">
        <v>44</v>
      </c>
      <c r="AG1" s="37">
        <v>12</v>
      </c>
      <c r="AH1" s="37"/>
    </row>
    <row r="2" spans="1:50" ht="26.25">
      <c r="A2" s="190" t="str">
        <f>"Échéances clients du mois de décembre "&amp;Paramètres!B9</f>
        <v>Échéances clients du mois de décembre 2015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90"/>
    </row>
    <row r="3" spans="1:50" ht="15.75" thickBot="1"/>
    <row r="4" spans="1:50" s="34" customFormat="1" ht="70.5" customHeight="1">
      <c r="A4" s="192" t="s">
        <v>24</v>
      </c>
      <c r="B4" s="193"/>
      <c r="C4" s="193"/>
      <c r="D4" s="194"/>
      <c r="E4" s="32"/>
      <c r="F4" s="192" t="s">
        <v>46</v>
      </c>
      <c r="G4" s="194"/>
      <c r="H4" s="32"/>
      <c r="I4" s="192" t="s">
        <v>47</v>
      </c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32"/>
      <c r="AA4" s="87" t="s">
        <v>2</v>
      </c>
      <c r="AB4" s="32"/>
      <c r="AC4" s="33"/>
      <c r="AD4" s="195" t="s">
        <v>32</v>
      </c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7"/>
    </row>
    <row r="5" spans="1:50" ht="39.75" customHeight="1">
      <c r="A5" s="93" t="s">
        <v>3</v>
      </c>
      <c r="B5" s="94" t="s">
        <v>7</v>
      </c>
      <c r="C5" s="94" t="s">
        <v>5</v>
      </c>
      <c r="D5" s="95" t="s">
        <v>8</v>
      </c>
      <c r="E5" s="20"/>
      <c r="F5" s="93" t="s">
        <v>25</v>
      </c>
      <c r="G5" s="96" t="s">
        <v>29</v>
      </c>
      <c r="H5" s="20"/>
      <c r="I5" s="93" t="str">
        <f>JANVIER!I5</f>
        <v>TVA</v>
      </c>
      <c r="J5" s="93" t="str">
        <f>JANVIER!J5</f>
        <v>IR</v>
      </c>
      <c r="K5" s="93" t="str">
        <f>JANVIER!K5</f>
        <v>TVA / FRS ETRANGERS</v>
      </c>
      <c r="L5" s="93" t="str">
        <f>JANVIER!L5</f>
        <v>Contribution sociale de solidarité sur les revenus</v>
      </c>
      <c r="M5" s="93" t="str">
        <f>JANVIER!M5</f>
        <v>Acomptes IS</v>
      </c>
      <c r="N5" s="93" t="str">
        <f>JANVIER!N5</f>
        <v>IS</v>
      </c>
      <c r="O5" s="93" t="str">
        <f>JANVIER!O5</f>
        <v>Liasse Fiscale</v>
      </c>
      <c r="P5" s="93" t="str">
        <f>JANVIER!P5</f>
        <v>TAXE PROF</v>
      </c>
      <c r="Q5" s="93" t="str">
        <f>JANVIER!Q5</f>
        <v>Taxes locales (TE + TSC)</v>
      </c>
      <c r="R5" s="93" t="str">
        <f>JANVIER!R5</f>
        <v>Déclaration annuelle Base T.Prof</v>
      </c>
      <c r="S5" s="93" t="str">
        <f>JANVIER!S5</f>
        <v>Etat 9421</v>
      </c>
      <c r="T5" s="93" t="str">
        <f>JANVIER!T5</f>
        <v>Déclaration annuelle 
RAS sur fournisseurs étrangers</v>
      </c>
      <c r="U5" s="93" t="str">
        <f>JANVIER!U5</f>
        <v>Déclaration Honoraires</v>
      </c>
      <c r="V5" s="93" t="str">
        <f>JANVIER!V5</f>
        <v>Timbres fiscaux</v>
      </c>
      <c r="W5" s="93" t="s">
        <v>118</v>
      </c>
      <c r="X5" s="93" t="str">
        <f>JANVIER!X5</f>
        <v>Déclaration annuelle 
de protata des deductions - TVA</v>
      </c>
      <c r="Y5" s="93" t="str">
        <f>JANVIER!Y5</f>
        <v>Vignette</v>
      </c>
      <c r="Z5" s="20"/>
      <c r="AA5" s="93" t="str">
        <f>JANVIER!AA5</f>
        <v>Office du change</v>
      </c>
      <c r="AB5" s="84"/>
      <c r="AD5" s="85" t="s">
        <v>25</v>
      </c>
      <c r="AE5" s="86" t="s">
        <v>29</v>
      </c>
      <c r="AF5" s="88"/>
      <c r="AG5" s="93" t="str">
        <f t="shared" ref="AG5:AT5" si="0">I5</f>
        <v>TVA</v>
      </c>
      <c r="AH5" s="93" t="str">
        <f t="shared" si="0"/>
        <v>IR</v>
      </c>
      <c r="AI5" s="93" t="str">
        <f t="shared" si="0"/>
        <v>TVA / FRS ETRANGERS</v>
      </c>
      <c r="AJ5" s="93" t="str">
        <f t="shared" si="0"/>
        <v>Contribution sociale de solidarité sur les revenus</v>
      </c>
      <c r="AK5" s="93" t="str">
        <f t="shared" si="0"/>
        <v>Acomptes IS</v>
      </c>
      <c r="AL5" s="93" t="str">
        <f t="shared" si="0"/>
        <v>IS</v>
      </c>
      <c r="AM5" s="93" t="str">
        <f t="shared" si="0"/>
        <v>Liasse Fiscale</v>
      </c>
      <c r="AN5" s="93" t="str">
        <f t="shared" si="0"/>
        <v>TAXE PROF</v>
      </c>
      <c r="AO5" s="93" t="str">
        <f t="shared" si="0"/>
        <v>Taxes locales (TE + TSC)</v>
      </c>
      <c r="AP5" s="93" t="str">
        <f t="shared" si="0"/>
        <v>Déclaration annuelle Base T.Prof</v>
      </c>
      <c r="AQ5" s="93" t="str">
        <f t="shared" si="0"/>
        <v>Etat 9421</v>
      </c>
      <c r="AR5" s="93" t="str">
        <f t="shared" si="0"/>
        <v>Déclaration annuelle 
RAS sur fournisseurs étrangers</v>
      </c>
      <c r="AS5" s="93" t="str">
        <f t="shared" si="0"/>
        <v>Déclaration Honoraires</v>
      </c>
      <c r="AT5" s="93" t="str">
        <f t="shared" si="0"/>
        <v>Timbres fiscaux</v>
      </c>
      <c r="AU5" s="93" t="str">
        <f>X5</f>
        <v>Déclaration annuelle 
de protata des deductions - TVA</v>
      </c>
      <c r="AV5" s="93" t="str">
        <f>Y5</f>
        <v>Vignette</v>
      </c>
      <c r="AW5" s="89"/>
      <c r="AX5" s="93" t="str">
        <f t="shared" ref="AX5" si="1">AA5</f>
        <v>Office du change</v>
      </c>
    </row>
    <row r="6" spans="1:50" s="91" customFormat="1">
      <c r="A6" s="103"/>
      <c r="B6" s="104"/>
      <c r="C6" s="104"/>
      <c r="D6" s="105"/>
      <c r="E6" s="20"/>
      <c r="F6" s="103"/>
      <c r="G6" s="106"/>
      <c r="H6" s="20"/>
      <c r="I6" s="103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20"/>
      <c r="AA6" s="107"/>
      <c r="AB6" s="84"/>
      <c r="AD6" s="108"/>
      <c r="AE6" s="109"/>
      <c r="AF6" s="88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92"/>
      <c r="AX6" s="110"/>
    </row>
    <row r="7" spans="1:50" s="123" customFormat="1">
      <c r="A7" s="113" t="str">
        <f>IF(ISBLANK('Informations clients'!A7),"",'Informations clients'!A7)</f>
        <v>CLT/7</v>
      </c>
      <c r="B7" s="124" t="str">
        <f>IF(ISBLANK('Informations clients'!C7),"",'Informations clients'!C7)</f>
        <v/>
      </c>
      <c r="C7" s="124" t="str">
        <f>IF(ISBLANK('Informations clients'!E7),"",'Informations clients'!E7)</f>
        <v>Consultant 3</v>
      </c>
      <c r="D7" s="126">
        <f>IF(ISBLANK('Informations clients'!G7),"",'Informations clients'!G7)</f>
        <v>42277</v>
      </c>
      <c r="E7" s="114"/>
      <c r="F7" s="127"/>
      <c r="G7" s="128"/>
      <c r="H7" s="114"/>
      <c r="I7" s="127"/>
      <c r="J7" s="129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14"/>
      <c r="AA7" s="131"/>
      <c r="AB7" s="115"/>
      <c r="AC7" s="116"/>
      <c r="AD7" s="117">
        <f>+IF(ISBLANK('Informations clients'!I7),0,
IF($AG$1=MONTH('Informations clients'!K7),1,0))</f>
        <v>0</v>
      </c>
      <c r="AE7" s="118">
        <f>+IF(ISBLANK('Informations clients'!J7),0,
IF(MONTH('Informations clients'!K7)=$AG$1,1,0))</f>
        <v>0</v>
      </c>
      <c r="AF7" s="119"/>
      <c r="AG7">
        <f>+IF(ISBLANK('Informations clients'!$N7),0,IF('Informations clients'!$N7="Réel mensuel",1,IF('Informations clients'!$N7="Réel trimestriel",IF(AND($AG$1=3,$AG$1=6,$AG$1=9,$AG$1=12),1,0),0)))</f>
        <v>1</v>
      </c>
      <c r="AH7" s="120">
        <f>+IF(ISBLANK('Informations clients'!O7),0,
IF(VLOOKUP('Informations clients'!O7,Technique!$A$79:$B$81,2,FALSE)=1,0,
IF(VLOOKUP('Informations clients'!O7,Technique!$A$79:$B$81,2,FALSE)=2,1,
IF($AG$1=1,1,0))))</f>
        <v>0</v>
      </c>
      <c r="AI7" s="120">
        <f>+IF(ISBLANK('Informations clients'!P7),0,
IF(MONTH('Informations clients'!T7)=$AG$1,1,0))</f>
        <v>1</v>
      </c>
      <c r="AJ7" s="120">
        <f>+IF(ISBLANK('Informations clients'!Q7),0,IF($AG$1=EDATE('Informations clients'!G7,3),1,0))</f>
        <v>0</v>
      </c>
      <c r="AK7" s="120">
        <f>+IF(ISBLANK('Informations clients'!R7),0,
IF($AG$1=5,1,0))</f>
        <v>0</v>
      </c>
      <c r="AL7" s="120">
        <f>+IF(ISBLANK('Informations clients'!G7),0,IF($AG$1=3,1,0))</f>
        <v>0</v>
      </c>
      <c r="AM7" s="120">
        <f>+IF(ISBLANK('Informations clients'!G7),0,IF($AG$1=3,1,0))</f>
        <v>0</v>
      </c>
      <c r="AN7" s="120">
        <f>IF(ISBLANK('Informations clients'!U7),0,
IF($AG$1=12,1,0))</f>
        <v>1</v>
      </c>
      <c r="AO7" s="120">
        <f>IF(ISBLANK('Informations clients'!#REF!),0,
IF($AG$1=6,1,0))</f>
        <v>0</v>
      </c>
      <c r="AP7" s="120">
        <f>IF(ISBLANK('Informations clients'!#REF!),0,
IF($AG$1=12,1,0))</f>
        <v>1</v>
      </c>
      <c r="AQ7" s="120">
        <f>+IF(ISBLANK('Informations clients'!X7),0,IF($AG$1=2,1,0))</f>
        <v>0</v>
      </c>
      <c r="AR7" s="120">
        <f>IF(ISBLANK('Informations clients'!L7),0,
IF($AG$1=2,1,0))</f>
        <v>0</v>
      </c>
      <c r="AS7" s="120">
        <f>IF(ISBLANK('Informations clients'!AF7),0,
IF(ISBLANK('Informations clients'!U7),0,IF(VLOOKUP('Informations clients'!AF7,Technique!$H$45:$I$48,2,FALSE)=1,0,INDEX(Technique!$B$45:$F$58,MATCH($AG$1,Technique!$B$45:$B$58,0),MATCH('Informations clients'!AF7,Technique!$B$45:$F$45,0)))))</f>
        <v>0</v>
      </c>
      <c r="AT7" s="120">
        <f>+IF(ISBLANK('Informations clients'!AF7),0,
IF(ISBLANK('Informations clients'!V7),0,IF(VLOOKUP('Informations clients'!AF7,Technique!$H$45:$I$48,2,FALSE)=1,0,INDEX(Technique!$B$62:$F$75,MATCH($AG$1,Technique!$B$62:$B$75,0),MATCH('Informations clients'!AF7,Technique!$B$62:$F$62,0)))))</f>
        <v>0</v>
      </c>
      <c r="AU7" s="120">
        <f>+IF(ISBLANK('Informations clients'!AF7),0,
IF(ISBLANK('Informations clients'!W7),0,IF(AND($AG$1=5,VLOOKUP('Informations clients'!AF7,Technique!$H$45:$I$48,2,FALSE)=4),1,0)))</f>
        <v>0</v>
      </c>
      <c r="AV7" s="120">
        <f>+IF(ISBLANK('Informations clients'!X7),0,IF($AG$1=5,1,0))</f>
        <v>0</v>
      </c>
      <c r="AW7" s="121"/>
      <c r="AX7" s="122">
        <f>+IF(ISBLANK('Informations clients'!AG7),0,
IF($AG$1=5,1,0))</f>
        <v>0</v>
      </c>
    </row>
    <row r="8" spans="1:50" s="123" customFormat="1" ht="11.25">
      <c r="A8" s="113" t="str">
        <f>IF(ISBLANK('Informations clients'!A8),"",'Informations clients'!A8)</f>
        <v>CLT/8</v>
      </c>
      <c r="B8" s="124" t="str">
        <f>IF(ISBLANK('Informations clients'!C8),"",'Informations clients'!C8)</f>
        <v/>
      </c>
      <c r="C8" s="124" t="str">
        <f>IF(ISBLANK('Informations clients'!E8),"",'Informations clients'!E8)</f>
        <v>Consultant 2</v>
      </c>
      <c r="D8" s="126">
        <f>IF(ISBLANK('Informations clients'!G8),"",'Informations clients'!G8)</f>
        <v>42369</v>
      </c>
      <c r="E8" s="114"/>
      <c r="F8" s="127"/>
      <c r="G8" s="128"/>
      <c r="H8" s="114"/>
      <c r="I8" s="127"/>
      <c r="J8" s="129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14"/>
      <c r="AA8" s="131"/>
      <c r="AB8" s="115"/>
      <c r="AC8" s="116"/>
      <c r="AD8" s="117">
        <f>+IF(ISBLANK('Informations clients'!I8),0,
IF($AG$1=MONTH('Informations clients'!K8),1,0))</f>
        <v>0</v>
      </c>
      <c r="AE8" s="118">
        <f>+IF(ISBLANK('Informations clients'!J8),0,
IF(MONTH('Informations clients'!K8)=$AG$1,1,0))</f>
        <v>0</v>
      </c>
      <c r="AF8" s="119"/>
      <c r="AG8" s="117">
        <f>+IF(ISBLANK('Informations clients'!N8),0,
INDEX(Technique!$B$11:$F$23,MATCH($AG$1,Technique!$B$11:$B$23,0),MATCH(VLOOKUP('Informations clients'!N8,Technique!$A$4:$B$6,2,FALSE),Technique!$B$11:$F$11,0)))</f>
        <v>0</v>
      </c>
      <c r="AH8" s="120">
        <f>+IF(ISBLANK('Informations clients'!O8),0,
IF(VLOOKUP('Informations clients'!O8,Technique!$A$79:$B$81,2,FALSE)=1,0,
IF(VLOOKUP('Informations clients'!O8,Technique!$A$79:$B$81,2,FALSE)=2,1,
IF($AG$1=1,1,0))))</f>
        <v>1</v>
      </c>
      <c r="AI8" s="120">
        <f>+IF(ISBLANK('Informations clients'!P8),0,
IF(MONTH('Informations clients'!T8)=$AG$1,1,0))</f>
        <v>0</v>
      </c>
      <c r="AJ8" s="120">
        <f>+IF(ISBLANK('Informations clients'!Q8),0,IF($AG$1=EDATE('Informations clients'!G8,3),1,0))</f>
        <v>0</v>
      </c>
      <c r="AK8" s="120">
        <f>+IF(ISBLANK('Informations clients'!R8),0,
IF($AG$1=5,1,0))</f>
        <v>0</v>
      </c>
      <c r="AL8" s="120">
        <f>+IF(ISBLANK('Informations clients'!G8),0,IF($AG$1=3,1,0))</f>
        <v>0</v>
      </c>
      <c r="AM8" s="120">
        <f>+IF(ISBLANK('Informations clients'!G8),0,IF($AG$1=3,1,0))</f>
        <v>0</v>
      </c>
      <c r="AN8" s="120">
        <f>IF(ISBLANK('Informations clients'!U8),0,
IF($AG$1=12,1,0))</f>
        <v>1</v>
      </c>
      <c r="AO8" s="120">
        <f>IF(ISBLANK('Informations clients'!#REF!),0,
IF($AG$1=6,1,0))</f>
        <v>0</v>
      </c>
      <c r="AP8" s="120">
        <f>IF(ISBLANK('Informations clients'!#REF!),0,
IF($AG$1=12,1,0))</f>
        <v>1</v>
      </c>
      <c r="AQ8" s="120">
        <f>+IF(ISBLANK('Informations clients'!X8),0,IF($AG$1=2,1,0))</f>
        <v>0</v>
      </c>
      <c r="AR8" s="120">
        <f>IF(ISBLANK('Informations clients'!L8),0,
IF($AG$1=2,1,0))</f>
        <v>0</v>
      </c>
      <c r="AS8" s="120">
        <f>IF(ISBLANK('Informations clients'!AF8),0,
IF(ISBLANK('Informations clients'!U8),0,IF(VLOOKUP('Informations clients'!AF8,Technique!$H$45:$I$48,2,FALSE)=1,0,INDEX(Technique!$B$45:$F$58,MATCH($AG$1,Technique!$B$45:$B$58,0),MATCH('Informations clients'!AF8,Technique!$B$45:$F$45,0)))))</f>
        <v>0</v>
      </c>
      <c r="AT8" s="120">
        <f>+IF(ISBLANK('Informations clients'!AF8),0,
IF(ISBLANK('Informations clients'!V8),0,IF(VLOOKUP('Informations clients'!AF8,Technique!$H$45:$I$48,2,FALSE)=1,0,INDEX(Technique!$B$62:$F$75,MATCH($AG$1,Technique!$B$62:$B$75,0),MATCH('Informations clients'!AF8,Technique!$B$62:$F$62,0)))))</f>
        <v>0</v>
      </c>
      <c r="AU8" s="120">
        <f>+IF(ISBLANK('Informations clients'!AF8),0,
IF(ISBLANK('Informations clients'!W8),0,IF(AND($AG$1=5,VLOOKUP('Informations clients'!AF8,Technique!$H$45:$I$48,2,FALSE)=4),1,0)))</f>
        <v>0</v>
      </c>
      <c r="AV8" s="120">
        <f>+IF(ISBLANK('Informations clients'!X8),0,IF($AG$1=5,1,0))</f>
        <v>0</v>
      </c>
      <c r="AW8" s="121"/>
      <c r="AX8" s="122">
        <f>+IF(ISBLANK('Informations clients'!AG8),0,
IF($AG$1=5,1,0))</f>
        <v>0</v>
      </c>
    </row>
    <row r="9" spans="1:50" s="123" customFormat="1" ht="11.25">
      <c r="A9" s="113" t="str">
        <f>IF(ISBLANK('Informations clients'!A9),"",'Informations clients'!A9)</f>
        <v/>
      </c>
      <c r="B9" s="124" t="str">
        <f>IF(ISBLANK('Informations clients'!C9),"",'Informations clients'!C9)</f>
        <v/>
      </c>
      <c r="C9" s="124" t="str">
        <f>IF(ISBLANK('Informations clients'!E9),"",'Informations clients'!E9)</f>
        <v/>
      </c>
      <c r="D9" s="126">
        <f>IF(ISBLANK('Informations clients'!G9),"",'Informations clients'!G9)</f>
        <v>42185</v>
      </c>
      <c r="E9" s="114"/>
      <c r="F9" s="127"/>
      <c r="G9" s="128"/>
      <c r="H9" s="114"/>
      <c r="I9" s="127"/>
      <c r="J9" s="129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14"/>
      <c r="AA9" s="131"/>
      <c r="AB9" s="115"/>
      <c r="AC9" s="116"/>
      <c r="AD9" s="117">
        <f>+IF(ISBLANK('Informations clients'!I9),0,
IF($AG$1=MONTH('Informations clients'!K9),1,0))</f>
        <v>0</v>
      </c>
      <c r="AE9" s="118">
        <f>+IF(ISBLANK('Informations clients'!J9),0,
IF(MONTH('Informations clients'!K9)=$AG$1,1,0))</f>
        <v>0</v>
      </c>
      <c r="AF9" s="119"/>
      <c r="AG9" s="117">
        <f>+IF(ISBLANK('Informations clients'!N9),0,
INDEX(Technique!$B$11:$F$23,MATCH($AG$1,Technique!$B$11:$B$23,0),MATCH(VLOOKUP('Informations clients'!N9,Technique!$A$4:$B$6,2,FALSE),Technique!$B$11:$F$11,0)))</f>
        <v>0</v>
      </c>
      <c r="AH9" s="120">
        <f>+IF(ISBLANK('Informations clients'!O9),0,
IF(VLOOKUP('Informations clients'!O9,Technique!$A$79:$B$81,2,FALSE)=1,0,
IF(VLOOKUP('Informations clients'!O9,Technique!$A$79:$B$81,2,FALSE)=2,1,
IF($AG$1=1,1,0))))</f>
        <v>0</v>
      </c>
      <c r="AI9" s="120">
        <f>+IF(ISBLANK('Informations clients'!P9),0,
IF(MONTH('Informations clients'!T9)=$AG$1,1,0))</f>
        <v>0</v>
      </c>
      <c r="AJ9" s="120">
        <f>+IF(ISBLANK('Informations clients'!Q9),0,IF($AG$1=EDATE('Informations clients'!G9,3),1,0))</f>
        <v>0</v>
      </c>
      <c r="AK9" s="120">
        <f>+IF(ISBLANK('Informations clients'!R9),0,
IF($AG$1=5,1,0))</f>
        <v>0</v>
      </c>
      <c r="AL9" s="120">
        <f>+IF(ISBLANK('Informations clients'!G9),0,IF($AG$1=3,1,0))</f>
        <v>0</v>
      </c>
      <c r="AM9" s="120">
        <f>+IF(ISBLANK('Informations clients'!G9),0,IF($AG$1=3,1,0))</f>
        <v>0</v>
      </c>
      <c r="AN9" s="120">
        <f>IF(ISBLANK('Informations clients'!U9),0,
IF($AG$1=12,1,0))</f>
        <v>1</v>
      </c>
      <c r="AO9" s="120">
        <f>IF(ISBLANK('Informations clients'!#REF!),0,
IF($AG$1=6,1,0))</f>
        <v>0</v>
      </c>
      <c r="AP9" s="120">
        <f>IF(ISBLANK('Informations clients'!#REF!),0,
IF($AG$1=12,1,0))</f>
        <v>1</v>
      </c>
      <c r="AQ9" s="120">
        <f>+IF(ISBLANK('Informations clients'!X9),0,IF($AG$1=2,1,0))</f>
        <v>0</v>
      </c>
      <c r="AR9" s="120">
        <f>IF(ISBLANK('Informations clients'!L9),0,
IF($AG$1=2,1,0))</f>
        <v>0</v>
      </c>
      <c r="AS9" s="120">
        <f>IF(ISBLANK('Informations clients'!AF9),0,
IF(ISBLANK('Informations clients'!U9),0,IF(VLOOKUP('Informations clients'!AF9,Technique!$H$45:$I$48,2,FALSE)=1,0,INDEX(Technique!$B$45:$F$58,MATCH($AG$1,Technique!$B$45:$B$58,0),MATCH('Informations clients'!AF9,Technique!$B$45:$F$45,0)))))</f>
        <v>0</v>
      </c>
      <c r="AT9" s="120">
        <f>+IF(ISBLANK('Informations clients'!AF9),0,
IF(ISBLANK('Informations clients'!V9),0,IF(VLOOKUP('Informations clients'!AF9,Technique!$H$45:$I$48,2,FALSE)=1,0,INDEX(Technique!$B$62:$F$75,MATCH($AG$1,Technique!$B$62:$B$75,0),MATCH('Informations clients'!AF9,Technique!$B$62:$F$62,0)))))</f>
        <v>0</v>
      </c>
      <c r="AU9" s="120">
        <f>+IF(ISBLANK('Informations clients'!AF9),0,
IF(ISBLANK('Informations clients'!W9),0,IF(AND($AG$1=5,VLOOKUP('Informations clients'!AF9,Technique!$H$45:$I$48,2,FALSE)=4),1,0)))</f>
        <v>0</v>
      </c>
      <c r="AV9" s="120">
        <f>+IF(ISBLANK('Informations clients'!X9),0,IF($AG$1=5,1,0))</f>
        <v>0</v>
      </c>
      <c r="AW9" s="121"/>
      <c r="AX9" s="122">
        <f>+IF(ISBLANK('Informations clients'!AG9),0,
IF($AG$1=5,1,0))</f>
        <v>0</v>
      </c>
    </row>
    <row r="10" spans="1:50" s="123" customFormat="1" ht="11.25">
      <c r="A10" s="113" t="str">
        <f>IF(ISBLANK('Informations clients'!A10),"",'Informations clients'!A10)</f>
        <v/>
      </c>
      <c r="B10" s="124" t="str">
        <f>IF(ISBLANK('Informations clients'!C10),"",'Informations clients'!C10)</f>
        <v/>
      </c>
      <c r="C10" s="124" t="str">
        <f>IF(ISBLANK('Informations clients'!E10),"",'Informations clients'!E10)</f>
        <v/>
      </c>
      <c r="D10" s="126">
        <f>IF(ISBLANK('Informations clients'!G10),"",'Informations clients'!G10)</f>
        <v>42369</v>
      </c>
      <c r="E10" s="114"/>
      <c r="F10" s="127"/>
      <c r="G10" s="128"/>
      <c r="H10" s="114"/>
      <c r="I10" s="127"/>
      <c r="J10" s="129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14"/>
      <c r="AA10" s="131"/>
      <c r="AB10" s="115"/>
      <c r="AC10" s="116"/>
      <c r="AD10" s="117">
        <f>+IF(ISBLANK('Informations clients'!I10),0,
IF($AG$1=MONTH('Informations clients'!K10),1,0))</f>
        <v>0</v>
      </c>
      <c r="AE10" s="118">
        <f>+IF(ISBLANK('Informations clients'!J10),0,
IF(MONTH('Informations clients'!K10)=$AG$1,1,0))</f>
        <v>0</v>
      </c>
      <c r="AF10" s="119"/>
      <c r="AG10" s="117">
        <f>+IF(ISBLANK('Informations clients'!N10),0,
INDEX(Technique!$B$11:$F$23,MATCH($AG$1,Technique!$B$11:$B$23,0),MATCH(VLOOKUP('Informations clients'!N10,Technique!$A$4:$B$6,2,FALSE),Technique!$B$11:$F$11,0)))</f>
        <v>1</v>
      </c>
      <c r="AH10" s="120">
        <f>+IF(ISBLANK('Informations clients'!O10),0,
IF(VLOOKUP('Informations clients'!O10,Technique!$A$79:$B$81,2,FALSE)=1,0,
IF(VLOOKUP('Informations clients'!O10,Technique!$A$79:$B$81,2,FALSE)=2,1,
IF($AG$1=1,1,0))))</f>
        <v>0</v>
      </c>
      <c r="AI10" s="120">
        <f>+IF(ISBLANK('Informations clients'!P10),0,
IF(MONTH('Informations clients'!T10)=$AG$1,1,0))</f>
        <v>0</v>
      </c>
      <c r="AJ10" s="120">
        <f>+IF(ISBLANK('Informations clients'!Q10),0,IF($AG$1=EDATE('Informations clients'!G10,3),1,0))</f>
        <v>0</v>
      </c>
      <c r="AK10" s="120">
        <f>+IF(ISBLANK('Informations clients'!R10),0,
IF($AG$1=5,1,0))</f>
        <v>0</v>
      </c>
      <c r="AL10" s="120">
        <f>+IF(ISBLANK('Informations clients'!G10),0,IF($AG$1=3,1,0))</f>
        <v>0</v>
      </c>
      <c r="AM10" s="120">
        <f>+IF(ISBLANK('Informations clients'!G10),0,IF($AG$1=3,1,0))</f>
        <v>0</v>
      </c>
      <c r="AN10" s="120">
        <f>IF(ISBLANK('Informations clients'!U10),0,
IF($AG$1=12,1,0))</f>
        <v>1</v>
      </c>
      <c r="AO10" s="120">
        <f>IF(ISBLANK('Informations clients'!#REF!),0,
IF($AG$1=6,1,0))</f>
        <v>0</v>
      </c>
      <c r="AP10" s="120">
        <f>IF(ISBLANK('Informations clients'!#REF!),0,
IF($AG$1=12,1,0))</f>
        <v>1</v>
      </c>
      <c r="AQ10" s="120">
        <f>+IF(ISBLANK('Informations clients'!X10),0,IF($AG$1=2,1,0))</f>
        <v>0</v>
      </c>
      <c r="AR10" s="120">
        <f>IF(ISBLANK('Informations clients'!L10),0,
IF($AG$1=2,1,0))</f>
        <v>0</v>
      </c>
      <c r="AS10" s="120">
        <f>IF(ISBLANK('Informations clients'!AF10),0,
IF(ISBLANK('Informations clients'!U10),0,IF(VLOOKUP('Informations clients'!AF10,Technique!$H$45:$I$48,2,FALSE)=1,0,INDEX(Technique!$B$45:$F$58,MATCH($AG$1,Technique!$B$45:$B$58,0),MATCH('Informations clients'!AF10,Technique!$B$45:$F$45,0)))))</f>
        <v>0</v>
      </c>
      <c r="AT10" s="120">
        <f>+IF(ISBLANK('Informations clients'!AF10),0,
IF(ISBLANK('Informations clients'!V10),0,IF(VLOOKUP('Informations clients'!AF10,Technique!$H$45:$I$48,2,FALSE)=1,0,INDEX(Technique!$B$62:$F$75,MATCH($AG$1,Technique!$B$62:$B$75,0),MATCH('Informations clients'!AF10,Technique!$B$62:$F$62,0)))))</f>
        <v>0</v>
      </c>
      <c r="AU10" s="120">
        <f>+IF(ISBLANK('Informations clients'!AF10),0,
IF(ISBLANK('Informations clients'!W10),0,IF(AND($AG$1=5,VLOOKUP('Informations clients'!AF10,Technique!$H$45:$I$48,2,FALSE)=4),1,0)))</f>
        <v>0</v>
      </c>
      <c r="AV10" s="120">
        <f>+IF(ISBLANK('Informations clients'!X10),0,IF($AG$1=5,1,0))</f>
        <v>0</v>
      </c>
      <c r="AW10" s="121"/>
      <c r="AX10" s="122">
        <f>+IF(ISBLANK('Informations clients'!AG10),0,
IF($AG$1=5,1,0))</f>
        <v>0</v>
      </c>
    </row>
    <row r="11" spans="1:50" s="123" customFormat="1" ht="11.25">
      <c r="A11" s="113" t="str">
        <f>IF(ISBLANK('Informations clients'!A11),"",'Informations clients'!A11)</f>
        <v/>
      </c>
      <c r="B11" s="124" t="str">
        <f>IF(ISBLANK('Informations clients'!C11),"",'Informations clients'!C11)</f>
        <v/>
      </c>
      <c r="C11" s="124" t="str">
        <f>IF(ISBLANK('Informations clients'!E11),"",'Informations clients'!E11)</f>
        <v/>
      </c>
      <c r="D11" s="126" t="str">
        <f>IF(ISBLANK('Informations clients'!G11),"",'Informations clients'!G11)</f>
        <v/>
      </c>
      <c r="E11" s="114"/>
      <c r="F11" s="127"/>
      <c r="G11" s="128"/>
      <c r="H11" s="114"/>
      <c r="I11" s="127"/>
      <c r="J11" s="129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14"/>
      <c r="AA11" s="131"/>
      <c r="AB11" s="115"/>
      <c r="AC11" s="116"/>
      <c r="AD11" s="117">
        <f>+IF(ISBLANK('Informations clients'!I11),0,
IF($AG$1=MONTH('Informations clients'!K11),1,0))</f>
        <v>0</v>
      </c>
      <c r="AE11" s="118">
        <f>+IF(ISBLANK('Informations clients'!J11),0,
IF(MONTH('Informations clients'!K11)=$AG$1,1,0))</f>
        <v>0</v>
      </c>
      <c r="AF11" s="119"/>
      <c r="AG11" s="117">
        <f>+IF(ISBLANK('Informations clients'!N11),0,
INDEX(Technique!$B$11:$F$23,MATCH($AG$1,Technique!$B$11:$B$23,0),MATCH(VLOOKUP('Informations clients'!N11,Technique!$A$4:$B$6,2,FALSE),Technique!$B$11:$F$11,0)))</f>
        <v>0</v>
      </c>
      <c r="AH11" s="120">
        <f>+IF(ISBLANK('Informations clients'!O11),0,
IF(VLOOKUP('Informations clients'!O11,Technique!$A$79:$B$81,2,FALSE)=1,0,
IF(VLOOKUP('Informations clients'!O11,Technique!$A$79:$B$81,2,FALSE)=2,1,
IF($AG$1=1,1,0))))</f>
        <v>0</v>
      </c>
      <c r="AI11" s="120">
        <f>+IF(ISBLANK('Informations clients'!P11),0,
IF(MONTH('Informations clients'!T11)=$AG$1,1,0))</f>
        <v>0</v>
      </c>
      <c r="AJ11" s="120">
        <f>+IF(ISBLANK('Informations clients'!Q11),0,IF($AG$1=EDATE('Informations clients'!G11,3),1,0))</f>
        <v>0</v>
      </c>
      <c r="AK11" s="120">
        <f>+IF(ISBLANK('Informations clients'!R11),0,
IF($AG$1=5,1,0))</f>
        <v>0</v>
      </c>
      <c r="AL11" s="120">
        <f>+IF(ISBLANK('Informations clients'!G11),0,IF($AG$1=3,1,0))</f>
        <v>0</v>
      </c>
      <c r="AM11" s="120">
        <f>+IF(ISBLANK('Informations clients'!G11),0,IF($AG$1=3,1,0))</f>
        <v>0</v>
      </c>
      <c r="AN11" s="120">
        <f>IF(ISBLANK('Informations clients'!U11),0,
IF($AG$1=12,1,0))</f>
        <v>0</v>
      </c>
      <c r="AO11" s="120">
        <f>IF(ISBLANK('Informations clients'!#REF!),0,
IF($AG$1=6,1,0))</f>
        <v>0</v>
      </c>
      <c r="AP11" s="120">
        <f>IF(ISBLANK('Informations clients'!#REF!),0,
IF($AG$1=12,1,0))</f>
        <v>1</v>
      </c>
      <c r="AQ11" s="120">
        <f>+IF(ISBLANK('Informations clients'!X11),0,IF($AG$1=2,1,0))</f>
        <v>0</v>
      </c>
      <c r="AR11" s="120">
        <f>IF(ISBLANK('Informations clients'!L11),0,
IF($AG$1=2,1,0))</f>
        <v>0</v>
      </c>
      <c r="AS11" s="120">
        <f>IF(ISBLANK('Informations clients'!AF11),0,
IF(ISBLANK('Informations clients'!U11),0,IF(VLOOKUP('Informations clients'!AF11,Technique!$H$45:$I$48,2,FALSE)=1,0,INDEX(Technique!$B$45:$F$58,MATCH($AG$1,Technique!$B$45:$B$58,0),MATCH('Informations clients'!AF11,Technique!$B$45:$F$45,0)))))</f>
        <v>0</v>
      </c>
      <c r="AT11" s="120">
        <f>+IF(ISBLANK('Informations clients'!AF11),0,
IF(ISBLANK('Informations clients'!V11),0,IF(VLOOKUP('Informations clients'!AF11,Technique!$H$45:$I$48,2,FALSE)=1,0,INDEX(Technique!$B$62:$F$75,MATCH($AG$1,Technique!$B$62:$B$75,0),MATCH('Informations clients'!AF11,Technique!$B$62:$F$62,0)))))</f>
        <v>0</v>
      </c>
      <c r="AU11" s="120">
        <f>+IF(ISBLANK('Informations clients'!AF11),0,
IF(ISBLANK('Informations clients'!W11),0,IF(AND($AG$1=5,VLOOKUP('Informations clients'!AF11,Technique!$H$45:$I$48,2,FALSE)=4),1,0)))</f>
        <v>0</v>
      </c>
      <c r="AV11" s="120">
        <f>+IF(ISBLANK('Informations clients'!X11),0,IF($AG$1=5,1,0))</f>
        <v>0</v>
      </c>
      <c r="AW11" s="121"/>
      <c r="AX11" s="122">
        <f>+IF(ISBLANK('Informations clients'!AG11),0,
IF($AG$1=5,1,0))</f>
        <v>0</v>
      </c>
    </row>
    <row r="12" spans="1:50" s="123" customFormat="1" ht="11.25">
      <c r="A12" s="113" t="str">
        <f>IF(ISBLANK('Informations clients'!A12),"",'Informations clients'!A12)</f>
        <v/>
      </c>
      <c r="B12" s="124" t="str">
        <f>IF(ISBLANK('Informations clients'!C12),"",'Informations clients'!C12)</f>
        <v/>
      </c>
      <c r="C12" s="124" t="str">
        <f>IF(ISBLANK('Informations clients'!E12),"",'Informations clients'!E12)</f>
        <v/>
      </c>
      <c r="D12" s="126" t="str">
        <f>IF(ISBLANK('Informations clients'!G12),"",'Informations clients'!G12)</f>
        <v/>
      </c>
      <c r="E12" s="114"/>
      <c r="F12" s="127"/>
      <c r="G12" s="128"/>
      <c r="H12" s="114"/>
      <c r="I12" s="127"/>
      <c r="J12" s="129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27"/>
      <c r="Y12" s="129"/>
      <c r="Z12" s="114"/>
      <c r="AA12" s="131"/>
      <c r="AB12" s="115"/>
      <c r="AC12" s="116"/>
      <c r="AD12" s="117">
        <f>+IF(ISBLANK('Informations clients'!I12),0,
IF($AG$1=MONTH('Informations clients'!K12),1,0))</f>
        <v>0</v>
      </c>
      <c r="AE12" s="118">
        <f>+IF(ISBLANK('Informations clients'!J12),0,
IF(MONTH('Informations clients'!K12)=$AG$1,1,0))</f>
        <v>0</v>
      </c>
      <c r="AF12" s="119"/>
      <c r="AG12" s="117">
        <f>+IF(ISBLANK('Informations clients'!N12),0,
INDEX(Technique!$B$11:$F$23,MATCH($AG$1,Technique!$B$11:$B$23,0),MATCH(VLOOKUP('Informations clients'!N12,Technique!$A$4:$B$6,2,FALSE),Technique!$B$11:$F$11,0)))</f>
        <v>0</v>
      </c>
      <c r="AH12" s="120">
        <f>+IF(ISBLANK('Informations clients'!O12),0,
IF(VLOOKUP('Informations clients'!O12,Technique!$A$79:$B$81,2,FALSE)=1,0,
IF(VLOOKUP('Informations clients'!O12,Technique!$A$79:$B$81,2,FALSE)=2,1,
IF($AG$1=1,1,0))))</f>
        <v>0</v>
      </c>
      <c r="AI12" s="120">
        <f>+IF(ISBLANK('Informations clients'!P12),0,
IF(MONTH('Informations clients'!T12)=$AG$1,1,0))</f>
        <v>0</v>
      </c>
      <c r="AJ12" s="120">
        <f>+IF(ISBLANK('Informations clients'!Q12),0,IF($AG$1=EDATE('Informations clients'!G12,3),1,0))</f>
        <v>0</v>
      </c>
      <c r="AK12" s="120">
        <f>+IF(ISBLANK('Informations clients'!R12),0,
IF($AG$1=5,1,0))</f>
        <v>0</v>
      </c>
      <c r="AL12" s="120">
        <f>+IF(ISBLANK('Informations clients'!G12),0,IF($AG$1=3,1,0))</f>
        <v>0</v>
      </c>
      <c r="AM12" s="120">
        <f>+IF(ISBLANK('Informations clients'!G12),0,IF($AG$1=3,1,0))</f>
        <v>0</v>
      </c>
      <c r="AN12" s="120">
        <f>IF(ISBLANK('Informations clients'!U12),0,
IF($AG$1=12,1,0))</f>
        <v>0</v>
      </c>
      <c r="AO12" s="120">
        <f>IF(ISBLANK('Informations clients'!#REF!),0,
IF($AG$1=6,1,0))</f>
        <v>0</v>
      </c>
      <c r="AP12" s="120">
        <f>IF(ISBLANK('Informations clients'!#REF!),0,
IF($AG$1=12,1,0))</f>
        <v>1</v>
      </c>
      <c r="AQ12" s="120">
        <f>+IF(ISBLANK('Informations clients'!X12),0,IF($AG$1=2,1,0))</f>
        <v>0</v>
      </c>
      <c r="AR12" s="120">
        <f>IF(ISBLANK('Informations clients'!L12),0,
IF($AG$1=2,1,0))</f>
        <v>0</v>
      </c>
      <c r="AS12" s="120">
        <f>IF(ISBLANK('Informations clients'!AF12),0,
IF(ISBLANK('Informations clients'!U12),0,IF(VLOOKUP('Informations clients'!AF12,Technique!$H$45:$I$48,2,FALSE)=1,0,INDEX(Technique!$B$45:$F$58,MATCH($AG$1,Technique!$B$45:$B$58,0),MATCH('Informations clients'!AF12,Technique!$B$45:$F$45,0)))))</f>
        <v>0</v>
      </c>
      <c r="AT12" s="120">
        <f>+IF(ISBLANK('Informations clients'!AF12),0,
IF(ISBLANK('Informations clients'!V12),0,IF(VLOOKUP('Informations clients'!AF12,Technique!$H$45:$I$48,2,FALSE)=1,0,INDEX(Technique!$B$62:$F$75,MATCH($AG$1,Technique!$B$62:$B$75,0),MATCH('Informations clients'!AF12,Technique!$B$62:$F$62,0)))))</f>
        <v>0</v>
      </c>
      <c r="AU12" s="120">
        <f>+IF(ISBLANK('Informations clients'!AF12),0,
IF(ISBLANK('Informations clients'!W12),0,IF(AND($AG$1=5,VLOOKUP('Informations clients'!AF12,Technique!$H$45:$I$48,2,FALSE)=4),1,0)))</f>
        <v>0</v>
      </c>
      <c r="AV12" s="120">
        <f>+IF(ISBLANK('Informations clients'!X12),0,IF($AG$1=5,1,0))</f>
        <v>0</v>
      </c>
      <c r="AW12" s="121"/>
      <c r="AX12" s="122">
        <f>+IF(ISBLANK('Informations clients'!AG12),0,
IF($AG$1=5,1,0))</f>
        <v>0</v>
      </c>
    </row>
    <row r="13" spans="1:50" s="123" customFormat="1" ht="11.25">
      <c r="A13" s="113" t="str">
        <f>IF(ISBLANK('Informations clients'!A13),"",'Informations clients'!A13)</f>
        <v/>
      </c>
      <c r="B13" s="124" t="str">
        <f>IF(ISBLANK('Informations clients'!C13),"",'Informations clients'!C13)</f>
        <v/>
      </c>
      <c r="C13" s="124" t="str">
        <f>IF(ISBLANK('Informations clients'!E13),"",'Informations clients'!E13)</f>
        <v/>
      </c>
      <c r="D13" s="126" t="str">
        <f>IF(ISBLANK('Informations clients'!G13),"",'Informations clients'!G13)</f>
        <v/>
      </c>
      <c r="E13" s="114"/>
      <c r="F13" s="127"/>
      <c r="G13" s="128"/>
      <c r="H13" s="114"/>
      <c r="I13" s="127"/>
      <c r="J13" s="129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27"/>
      <c r="Y13" s="129"/>
      <c r="Z13" s="114"/>
      <c r="AA13" s="131"/>
      <c r="AB13" s="115"/>
      <c r="AC13" s="116"/>
      <c r="AD13" s="117">
        <f>+IF(ISBLANK('Informations clients'!I13),0,
IF($AG$1=MONTH('Informations clients'!K13),1,0))</f>
        <v>0</v>
      </c>
      <c r="AE13" s="118">
        <f>+IF(ISBLANK('Informations clients'!J13),0,
IF(MONTH('Informations clients'!K13)=$AG$1,1,0))</f>
        <v>0</v>
      </c>
      <c r="AF13" s="119"/>
      <c r="AG13" s="117">
        <f>+IF(ISBLANK('Informations clients'!N13),0,
INDEX(Technique!$B$11:$F$23,MATCH($AG$1,Technique!$B$11:$B$23,0),MATCH(VLOOKUP('Informations clients'!N13,Technique!$A$4:$B$6,2,FALSE),Technique!$B$11:$F$11,0)))</f>
        <v>0</v>
      </c>
      <c r="AH13" s="120">
        <f>+IF(ISBLANK('Informations clients'!O13),0,
IF(VLOOKUP('Informations clients'!O13,Technique!$A$79:$B$81,2,FALSE)=1,0,
IF(VLOOKUP('Informations clients'!O13,Technique!$A$79:$B$81,2,FALSE)=2,1,
IF($AG$1=1,1,0))))</f>
        <v>0</v>
      </c>
      <c r="AI13" s="120">
        <f>+IF(ISBLANK('Informations clients'!P13),0,
IF(MONTH('Informations clients'!T13)=$AG$1,1,0))</f>
        <v>0</v>
      </c>
      <c r="AJ13" s="120">
        <f>+IF(ISBLANK('Informations clients'!Q13),0,IF($AG$1=EDATE('Informations clients'!G13,3),1,0))</f>
        <v>0</v>
      </c>
      <c r="AK13" s="120">
        <f>+IF(ISBLANK('Informations clients'!R13),0,
IF($AG$1=5,1,0))</f>
        <v>0</v>
      </c>
      <c r="AL13" s="120">
        <f>+IF(ISBLANK('Informations clients'!G13),0,IF($AG$1=3,1,0))</f>
        <v>0</v>
      </c>
      <c r="AM13" s="120">
        <f>+IF(ISBLANK('Informations clients'!G13),0,IF($AG$1=3,1,0))</f>
        <v>0</v>
      </c>
      <c r="AN13" s="120">
        <f>IF(ISBLANK('Informations clients'!U13),0,
IF($AG$1=12,1,0))</f>
        <v>0</v>
      </c>
      <c r="AO13" s="120">
        <f>IF(ISBLANK('Informations clients'!#REF!),0,
IF($AG$1=6,1,0))</f>
        <v>0</v>
      </c>
      <c r="AP13" s="120">
        <f>IF(ISBLANK('Informations clients'!#REF!),0,
IF($AG$1=12,1,0))</f>
        <v>1</v>
      </c>
      <c r="AQ13" s="120">
        <f>+IF(ISBLANK('Informations clients'!X13),0,IF($AG$1=2,1,0))</f>
        <v>0</v>
      </c>
      <c r="AR13" s="120">
        <f>IF(ISBLANK('Informations clients'!L13),0,
IF($AG$1=2,1,0))</f>
        <v>0</v>
      </c>
      <c r="AS13" s="120">
        <f>IF(ISBLANK('Informations clients'!AF13),0,
IF(ISBLANK('Informations clients'!U13),0,IF(VLOOKUP('Informations clients'!AF13,Technique!$H$45:$I$48,2,FALSE)=1,0,INDEX(Technique!$B$45:$F$58,MATCH($AG$1,Technique!$B$45:$B$58,0),MATCH('Informations clients'!AF13,Technique!$B$45:$F$45,0)))))</f>
        <v>0</v>
      </c>
      <c r="AT13" s="120">
        <f>+IF(ISBLANK('Informations clients'!AF13),0,
IF(ISBLANK('Informations clients'!V13),0,IF(VLOOKUP('Informations clients'!AF13,Technique!$H$45:$I$48,2,FALSE)=1,0,INDEX(Technique!$B$62:$F$75,MATCH($AG$1,Technique!$B$62:$B$75,0),MATCH('Informations clients'!AF13,Technique!$B$62:$F$62,0)))))</f>
        <v>0</v>
      </c>
      <c r="AU13" s="120">
        <f>+IF(ISBLANK('Informations clients'!AF13),0,
IF(ISBLANK('Informations clients'!W13),0,IF(AND($AG$1=5,VLOOKUP('Informations clients'!AF13,Technique!$H$45:$I$48,2,FALSE)=4),1,0)))</f>
        <v>0</v>
      </c>
      <c r="AV13" s="120">
        <f>+IF(ISBLANK('Informations clients'!X13),0,IF($AG$1=5,1,0))</f>
        <v>0</v>
      </c>
      <c r="AW13" s="121"/>
      <c r="AX13" s="122">
        <f>+IF(ISBLANK('Informations clients'!AG13),0,
IF($AG$1=5,1,0))</f>
        <v>0</v>
      </c>
    </row>
    <row r="14" spans="1:50" s="123" customFormat="1" ht="11.25">
      <c r="A14" s="113" t="str">
        <f>IF(ISBLANK('Informations clients'!A14),"",'Informations clients'!A14)</f>
        <v/>
      </c>
      <c r="B14" s="124" t="str">
        <f>IF(ISBLANK('Informations clients'!C14),"",'Informations clients'!C14)</f>
        <v/>
      </c>
      <c r="C14" s="124" t="str">
        <f>IF(ISBLANK('Informations clients'!E14),"",'Informations clients'!E14)</f>
        <v/>
      </c>
      <c r="D14" s="126" t="str">
        <f>IF(ISBLANK('Informations clients'!G14),"",'Informations clients'!G14)</f>
        <v/>
      </c>
      <c r="E14" s="114"/>
      <c r="F14" s="127"/>
      <c r="G14" s="128"/>
      <c r="H14" s="114"/>
      <c r="I14" s="127"/>
      <c r="J14" s="129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27"/>
      <c r="Y14" s="129"/>
      <c r="Z14" s="114"/>
      <c r="AA14" s="131"/>
      <c r="AB14" s="115"/>
      <c r="AC14" s="116"/>
      <c r="AD14" s="117">
        <f>+IF(ISBLANK('Informations clients'!I14),0,
IF($AG$1=MONTH('Informations clients'!K14),1,0))</f>
        <v>0</v>
      </c>
      <c r="AE14" s="118">
        <f>+IF(ISBLANK('Informations clients'!J14),0,
IF(MONTH('Informations clients'!K14)=$AG$1,1,0))</f>
        <v>0</v>
      </c>
      <c r="AF14" s="119"/>
      <c r="AG14" s="117">
        <f>+IF(ISBLANK('Informations clients'!N14),0,
INDEX(Technique!$B$11:$F$23,MATCH($AG$1,Technique!$B$11:$B$23,0),MATCH(VLOOKUP('Informations clients'!N14,Technique!$A$4:$B$6,2,FALSE),Technique!$B$11:$F$11,0)))</f>
        <v>0</v>
      </c>
      <c r="AH14" s="120">
        <f>+IF(ISBLANK('Informations clients'!O14),0,
IF(VLOOKUP('Informations clients'!O14,Technique!$A$79:$B$81,2,FALSE)=1,0,
IF(VLOOKUP('Informations clients'!O14,Technique!$A$79:$B$81,2,FALSE)=2,1,
IF($AG$1=1,1,0))))</f>
        <v>0</v>
      </c>
      <c r="AI14" s="120">
        <f>+IF(ISBLANK('Informations clients'!P14),0,
IF(MONTH('Informations clients'!T14)=$AG$1,1,0))</f>
        <v>0</v>
      </c>
      <c r="AJ14" s="120">
        <f>+IF(ISBLANK('Informations clients'!Q14),0,IF($AG$1=EDATE('Informations clients'!G14,3),1,0))</f>
        <v>0</v>
      </c>
      <c r="AK14" s="120">
        <f>+IF(ISBLANK('Informations clients'!R14),0,
IF($AG$1=5,1,0))</f>
        <v>0</v>
      </c>
      <c r="AL14" s="120">
        <f>+IF(ISBLANK('Informations clients'!G14),0,IF($AG$1=3,1,0))</f>
        <v>0</v>
      </c>
      <c r="AM14" s="120">
        <f>+IF(ISBLANK('Informations clients'!G14),0,IF($AG$1=3,1,0))</f>
        <v>0</v>
      </c>
      <c r="AN14" s="120">
        <f>IF(ISBLANK('Informations clients'!U14),0,
IF($AG$1=12,1,0))</f>
        <v>0</v>
      </c>
      <c r="AO14" s="120">
        <f>IF(ISBLANK('Informations clients'!#REF!),0,
IF($AG$1=6,1,0))</f>
        <v>0</v>
      </c>
      <c r="AP14" s="120">
        <f>IF(ISBLANK('Informations clients'!#REF!),0,
IF($AG$1=12,1,0))</f>
        <v>1</v>
      </c>
      <c r="AQ14" s="120">
        <f>+IF(ISBLANK('Informations clients'!X14),0,IF($AG$1=2,1,0))</f>
        <v>0</v>
      </c>
      <c r="AR14" s="120">
        <f>IF(ISBLANK('Informations clients'!L14),0,
IF($AG$1=2,1,0))</f>
        <v>0</v>
      </c>
      <c r="AS14" s="120">
        <f>IF(ISBLANK('Informations clients'!AF14),0,
IF(ISBLANK('Informations clients'!U14),0,IF(VLOOKUP('Informations clients'!AF14,Technique!$H$45:$I$48,2,FALSE)=1,0,INDEX(Technique!$B$45:$F$58,MATCH($AG$1,Technique!$B$45:$B$58,0),MATCH('Informations clients'!AF14,Technique!$B$45:$F$45,0)))))</f>
        <v>0</v>
      </c>
      <c r="AT14" s="120">
        <f>+IF(ISBLANK('Informations clients'!AF14),0,
IF(ISBLANK('Informations clients'!V14),0,IF(VLOOKUP('Informations clients'!AF14,Technique!$H$45:$I$48,2,FALSE)=1,0,INDEX(Technique!$B$62:$F$75,MATCH($AG$1,Technique!$B$62:$B$75,0),MATCH('Informations clients'!AF14,Technique!$B$62:$F$62,0)))))</f>
        <v>0</v>
      </c>
      <c r="AU14" s="120">
        <f>+IF(ISBLANK('Informations clients'!AF14),0,
IF(ISBLANK('Informations clients'!W14),0,IF(AND($AG$1=5,VLOOKUP('Informations clients'!AF14,Technique!$H$45:$I$48,2,FALSE)=4),1,0)))</f>
        <v>0</v>
      </c>
      <c r="AV14" s="120">
        <f>+IF(ISBLANK('Informations clients'!X14),0,IF($AG$1=5,1,0))</f>
        <v>0</v>
      </c>
      <c r="AW14" s="121"/>
      <c r="AX14" s="122">
        <f>+IF(ISBLANK('Informations clients'!AG14),0,
IF($AG$1=5,1,0))</f>
        <v>0</v>
      </c>
    </row>
    <row r="15" spans="1:50" s="123" customFormat="1" ht="11.25">
      <c r="A15" s="113" t="str">
        <f>IF(ISBLANK('Informations clients'!A15),"",'Informations clients'!A15)</f>
        <v/>
      </c>
      <c r="B15" s="124" t="str">
        <f>IF(ISBLANK('Informations clients'!C15),"",'Informations clients'!C15)</f>
        <v/>
      </c>
      <c r="C15" s="124" t="str">
        <f>IF(ISBLANK('Informations clients'!E15),"",'Informations clients'!E15)</f>
        <v/>
      </c>
      <c r="D15" s="126" t="str">
        <f>IF(ISBLANK('Informations clients'!G15),"",'Informations clients'!G15)</f>
        <v/>
      </c>
      <c r="E15" s="114"/>
      <c r="F15" s="127"/>
      <c r="G15" s="128"/>
      <c r="H15" s="114"/>
      <c r="I15" s="127"/>
      <c r="J15" s="129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14"/>
      <c r="AA15" s="131"/>
      <c r="AB15" s="115"/>
      <c r="AC15" s="116"/>
      <c r="AD15" s="117">
        <f>+IF(ISBLANK('Informations clients'!I15),0,
IF($AG$1=MONTH('Informations clients'!K15),1,0))</f>
        <v>0</v>
      </c>
      <c r="AE15" s="118">
        <f>+IF(ISBLANK('Informations clients'!J15),0,
IF(MONTH('Informations clients'!K15)=$AG$1,1,0))</f>
        <v>0</v>
      </c>
      <c r="AF15" s="119"/>
      <c r="AG15" s="117">
        <f>+IF(ISBLANK('Informations clients'!N15),0,
INDEX(Technique!$B$11:$F$23,MATCH($AG$1,Technique!$B$11:$B$23,0),MATCH(VLOOKUP('Informations clients'!N15,Technique!$A$4:$B$6,2,FALSE),Technique!$B$11:$F$11,0)))</f>
        <v>0</v>
      </c>
      <c r="AH15" s="120">
        <f>+IF(ISBLANK('Informations clients'!O15),0,
IF(VLOOKUP('Informations clients'!O15,Technique!$A$79:$B$81,2,FALSE)=1,0,
IF(VLOOKUP('Informations clients'!O15,Technique!$A$79:$B$81,2,FALSE)=2,1,
IF($AG$1=1,1,0))))</f>
        <v>0</v>
      </c>
      <c r="AI15" s="120">
        <f>+IF(ISBLANK('Informations clients'!P15),0,
IF(MONTH('Informations clients'!T15)=$AG$1,1,0))</f>
        <v>0</v>
      </c>
      <c r="AJ15" s="120">
        <f>+IF(ISBLANK('Informations clients'!Q15),0,IF($AG$1=EDATE('Informations clients'!G15,3),1,0))</f>
        <v>0</v>
      </c>
      <c r="AK15" s="120">
        <f>+IF(ISBLANK('Informations clients'!R15),0,
IF($AG$1=5,1,0))</f>
        <v>0</v>
      </c>
      <c r="AL15" s="120">
        <f>+IF(ISBLANK('Informations clients'!G15),0,IF($AG$1=3,1,0))</f>
        <v>0</v>
      </c>
      <c r="AM15" s="120">
        <f>+IF(ISBLANK('Informations clients'!G15),0,IF($AG$1=3,1,0))</f>
        <v>0</v>
      </c>
      <c r="AN15" s="120">
        <f>IF(ISBLANK('Informations clients'!U15),0,
IF($AG$1=12,1,0))</f>
        <v>0</v>
      </c>
      <c r="AO15" s="120">
        <f>IF(ISBLANK('Informations clients'!#REF!),0,
IF($AG$1=6,1,0))</f>
        <v>0</v>
      </c>
      <c r="AP15" s="120">
        <f>IF(ISBLANK('Informations clients'!#REF!),0,
IF($AG$1=12,1,0))</f>
        <v>1</v>
      </c>
      <c r="AQ15" s="120">
        <f>+IF(ISBLANK('Informations clients'!X15),0,IF($AG$1=2,1,0))</f>
        <v>0</v>
      </c>
      <c r="AR15" s="120">
        <f>IF(ISBLANK('Informations clients'!L15),0,
IF($AG$1=2,1,0))</f>
        <v>0</v>
      </c>
      <c r="AS15" s="120">
        <f>IF(ISBLANK('Informations clients'!AF15),0,
IF(ISBLANK('Informations clients'!U15),0,IF(VLOOKUP('Informations clients'!AF15,Technique!$H$45:$I$48,2,FALSE)=1,0,INDEX(Technique!$B$45:$F$58,MATCH($AG$1,Technique!$B$45:$B$58,0),MATCH('Informations clients'!AF15,Technique!$B$45:$F$45,0)))))</f>
        <v>0</v>
      </c>
      <c r="AT15" s="120">
        <f>+IF(ISBLANK('Informations clients'!AF15),0,
IF(ISBLANK('Informations clients'!V15),0,IF(VLOOKUP('Informations clients'!AF15,Technique!$H$45:$I$48,2,FALSE)=1,0,INDEX(Technique!$B$62:$F$75,MATCH($AG$1,Technique!$B$62:$B$75,0),MATCH('Informations clients'!AF15,Technique!$B$62:$F$62,0)))))</f>
        <v>0</v>
      </c>
      <c r="AU15" s="120">
        <f>+IF(ISBLANK('Informations clients'!AF15),0,
IF(ISBLANK('Informations clients'!W15),0,IF(AND($AG$1=5,VLOOKUP('Informations clients'!AF15,Technique!$H$45:$I$48,2,FALSE)=4),1,0)))</f>
        <v>0</v>
      </c>
      <c r="AV15" s="120">
        <f>+IF(ISBLANK('Informations clients'!X15),0,IF($AG$1=5,1,0))</f>
        <v>0</v>
      </c>
      <c r="AW15" s="121"/>
      <c r="AX15" s="122">
        <f>+IF(ISBLANK('Informations clients'!AG15),0,
IF($AG$1=5,1,0))</f>
        <v>0</v>
      </c>
    </row>
    <row r="16" spans="1:50" s="123" customFormat="1" ht="11.25">
      <c r="A16" s="113" t="str">
        <f>IF(ISBLANK('Informations clients'!A16),"",'Informations clients'!A16)</f>
        <v/>
      </c>
      <c r="B16" s="124" t="str">
        <f>IF(ISBLANK('Informations clients'!C16),"",'Informations clients'!C16)</f>
        <v/>
      </c>
      <c r="C16" s="124" t="str">
        <f>IF(ISBLANK('Informations clients'!E16),"",'Informations clients'!E16)</f>
        <v/>
      </c>
      <c r="D16" s="126" t="str">
        <f>IF(ISBLANK('Informations clients'!G16),"",'Informations clients'!G16)</f>
        <v/>
      </c>
      <c r="E16" s="114"/>
      <c r="F16" s="127"/>
      <c r="G16" s="128"/>
      <c r="H16" s="114"/>
      <c r="I16" s="127"/>
      <c r="J16" s="129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14"/>
      <c r="AA16" s="131"/>
      <c r="AB16" s="115"/>
      <c r="AC16" s="116"/>
      <c r="AD16" s="117">
        <f>+IF(ISBLANK('Informations clients'!I16),0,
IF($AG$1=MONTH('Informations clients'!K16),1,0))</f>
        <v>0</v>
      </c>
      <c r="AE16" s="118">
        <f>+IF(ISBLANK('Informations clients'!J16),0,
IF(MONTH('Informations clients'!K16)=$AG$1,1,0))</f>
        <v>0</v>
      </c>
      <c r="AF16" s="119"/>
      <c r="AG16" s="117">
        <f>+IF(ISBLANK('Informations clients'!N16),0,
INDEX(Technique!$B$11:$F$23,MATCH($AG$1,Technique!$B$11:$B$23,0),MATCH(VLOOKUP('Informations clients'!N16,Technique!$A$4:$B$6,2,FALSE),Technique!$B$11:$F$11,0)))</f>
        <v>0</v>
      </c>
      <c r="AH16" s="120">
        <f>+IF(ISBLANK('Informations clients'!O16),0,
IF(VLOOKUP('Informations clients'!O16,Technique!$A$79:$B$81,2,FALSE)=1,0,
IF(VLOOKUP('Informations clients'!O16,Technique!$A$79:$B$81,2,FALSE)=2,1,
IF($AG$1=1,1,0))))</f>
        <v>0</v>
      </c>
      <c r="AI16" s="120">
        <f>+IF(ISBLANK('Informations clients'!P16),0,
IF(MONTH('Informations clients'!T16)=$AG$1,1,0))</f>
        <v>0</v>
      </c>
      <c r="AJ16" s="120">
        <f>+IF(ISBLANK('Informations clients'!Q16),0,IF($AG$1=EDATE('Informations clients'!G16,3),1,0))</f>
        <v>0</v>
      </c>
      <c r="AK16" s="120">
        <f>+IF(ISBLANK('Informations clients'!R16),0,
IF($AG$1=5,1,0))</f>
        <v>0</v>
      </c>
      <c r="AL16" s="120">
        <f>+IF(ISBLANK('Informations clients'!G16),0,IF($AG$1=3,1,0))</f>
        <v>0</v>
      </c>
      <c r="AM16" s="120">
        <f>+IF(ISBLANK('Informations clients'!G16),0,IF($AG$1=3,1,0))</f>
        <v>0</v>
      </c>
      <c r="AN16" s="120">
        <f>IF(ISBLANK('Informations clients'!U16),0,
IF($AG$1=12,1,0))</f>
        <v>0</v>
      </c>
      <c r="AO16" s="120">
        <f>IF(ISBLANK('Informations clients'!#REF!),0,
IF($AG$1=6,1,0))</f>
        <v>0</v>
      </c>
      <c r="AP16" s="120">
        <f>IF(ISBLANK('Informations clients'!#REF!),0,
IF($AG$1=12,1,0))</f>
        <v>1</v>
      </c>
      <c r="AQ16" s="120">
        <f>+IF(ISBLANK('Informations clients'!X16),0,IF($AG$1=2,1,0))</f>
        <v>0</v>
      </c>
      <c r="AR16" s="120">
        <f>IF(ISBLANK('Informations clients'!L16),0,
IF($AG$1=2,1,0))</f>
        <v>0</v>
      </c>
      <c r="AS16" s="120">
        <f>IF(ISBLANK('Informations clients'!AF16),0,
IF(ISBLANK('Informations clients'!U16),0,IF(VLOOKUP('Informations clients'!AF16,Technique!$H$45:$I$48,2,FALSE)=1,0,INDEX(Technique!$B$45:$F$58,MATCH($AG$1,Technique!$B$45:$B$58,0),MATCH('Informations clients'!AF16,Technique!$B$45:$F$45,0)))))</f>
        <v>0</v>
      </c>
      <c r="AT16" s="120">
        <f>+IF(ISBLANK('Informations clients'!AF16),0,
IF(ISBLANK('Informations clients'!V16),0,IF(VLOOKUP('Informations clients'!AF16,Technique!$H$45:$I$48,2,FALSE)=1,0,INDEX(Technique!$B$62:$F$75,MATCH($AG$1,Technique!$B$62:$B$75,0),MATCH('Informations clients'!AF16,Technique!$B$62:$F$62,0)))))</f>
        <v>0</v>
      </c>
      <c r="AU16" s="120">
        <f>+IF(ISBLANK('Informations clients'!AF16),0,
IF(ISBLANK('Informations clients'!W16),0,IF(AND($AG$1=5,VLOOKUP('Informations clients'!AF16,Technique!$H$45:$I$48,2,FALSE)=4),1,0)))</f>
        <v>0</v>
      </c>
      <c r="AV16" s="120">
        <f>+IF(ISBLANK('Informations clients'!X16),0,IF($AG$1=5,1,0))</f>
        <v>0</v>
      </c>
      <c r="AW16" s="121"/>
      <c r="AX16" s="122">
        <f>+IF(ISBLANK('Informations clients'!AG16),0,
IF($AG$1=5,1,0))</f>
        <v>0</v>
      </c>
    </row>
    <row r="17" spans="1:50" s="123" customFormat="1" ht="11.25">
      <c r="A17" s="113" t="str">
        <f>IF(ISBLANK('Informations clients'!A17),"",'Informations clients'!A17)</f>
        <v/>
      </c>
      <c r="B17" s="124" t="str">
        <f>IF(ISBLANK('Informations clients'!C17),"",'Informations clients'!C17)</f>
        <v/>
      </c>
      <c r="C17" s="124" t="str">
        <f>IF(ISBLANK('Informations clients'!E17),"",'Informations clients'!E17)</f>
        <v/>
      </c>
      <c r="D17" s="126" t="str">
        <f>IF(ISBLANK('Informations clients'!G17),"",'Informations clients'!G17)</f>
        <v/>
      </c>
      <c r="E17" s="114"/>
      <c r="F17" s="127"/>
      <c r="G17" s="128"/>
      <c r="H17" s="114"/>
      <c r="I17" s="127"/>
      <c r="J17" s="129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14"/>
      <c r="AA17" s="131"/>
      <c r="AB17" s="115"/>
      <c r="AC17" s="116"/>
      <c r="AD17" s="117">
        <f>+IF(ISBLANK('Informations clients'!I17),0,
IF($AG$1=MONTH('Informations clients'!K17),1,0))</f>
        <v>0</v>
      </c>
      <c r="AE17" s="118">
        <f>+IF(ISBLANK('Informations clients'!J17),0,
IF(MONTH('Informations clients'!K17)=$AG$1,1,0))</f>
        <v>0</v>
      </c>
      <c r="AF17" s="119"/>
      <c r="AG17" s="117">
        <f>+IF(ISBLANK('Informations clients'!N17),0,
INDEX(Technique!$B$11:$F$23,MATCH($AG$1,Technique!$B$11:$B$23,0),MATCH(VLOOKUP('Informations clients'!N17,Technique!$A$4:$B$6,2,FALSE),Technique!$B$11:$F$11,0)))</f>
        <v>0</v>
      </c>
      <c r="AH17" s="120">
        <f>+IF(ISBLANK('Informations clients'!O17),0,
IF(VLOOKUP('Informations clients'!O17,Technique!$A$79:$B$81,2,FALSE)=1,0,
IF(VLOOKUP('Informations clients'!O17,Technique!$A$79:$B$81,2,FALSE)=2,1,
IF($AG$1=1,1,0))))</f>
        <v>0</v>
      </c>
      <c r="AI17" s="120">
        <f>+IF(ISBLANK('Informations clients'!P17),0,
IF(MONTH('Informations clients'!T17)=$AG$1,1,0))</f>
        <v>0</v>
      </c>
      <c r="AJ17" s="120">
        <f>+IF(ISBLANK('Informations clients'!Q17),0,IF($AG$1=EDATE('Informations clients'!G17,3),1,0))</f>
        <v>0</v>
      </c>
      <c r="AK17" s="120">
        <f>+IF(ISBLANK('Informations clients'!R17),0,
IF($AG$1=5,1,0))</f>
        <v>0</v>
      </c>
      <c r="AL17" s="120">
        <f>+IF(ISBLANK('Informations clients'!G17),0,IF($AG$1=3,1,0))</f>
        <v>0</v>
      </c>
      <c r="AM17" s="120">
        <f>+IF(ISBLANK('Informations clients'!G17),0,IF($AG$1=3,1,0))</f>
        <v>0</v>
      </c>
      <c r="AN17" s="120">
        <f>IF(ISBLANK('Informations clients'!U17),0,
IF($AG$1=12,1,0))</f>
        <v>0</v>
      </c>
      <c r="AO17" s="120">
        <f>IF(ISBLANK('Informations clients'!#REF!),0,
IF($AG$1=6,1,0))</f>
        <v>0</v>
      </c>
      <c r="AP17" s="120">
        <f>IF(ISBLANK('Informations clients'!#REF!),0,
IF($AG$1=12,1,0))</f>
        <v>1</v>
      </c>
      <c r="AQ17" s="120">
        <f>+IF(ISBLANK('Informations clients'!X17),0,IF($AG$1=2,1,0))</f>
        <v>0</v>
      </c>
      <c r="AR17" s="120">
        <f>IF(ISBLANK('Informations clients'!L17),0,
IF($AG$1=2,1,0))</f>
        <v>0</v>
      </c>
      <c r="AS17" s="120">
        <f>IF(ISBLANK('Informations clients'!AF17),0,
IF(ISBLANK('Informations clients'!U17),0,IF(VLOOKUP('Informations clients'!AF17,Technique!$H$45:$I$48,2,FALSE)=1,0,INDEX(Technique!$B$45:$F$58,MATCH($AG$1,Technique!$B$45:$B$58,0),MATCH('Informations clients'!AF17,Technique!$B$45:$F$45,0)))))</f>
        <v>0</v>
      </c>
      <c r="AT17" s="120">
        <f>+IF(ISBLANK('Informations clients'!AF17),0,
IF(ISBLANK('Informations clients'!V17),0,IF(VLOOKUP('Informations clients'!AF17,Technique!$H$45:$I$48,2,FALSE)=1,0,INDEX(Technique!$B$62:$F$75,MATCH($AG$1,Technique!$B$62:$B$75,0),MATCH('Informations clients'!AF17,Technique!$B$62:$F$62,0)))))</f>
        <v>0</v>
      </c>
      <c r="AU17" s="120">
        <f>+IF(ISBLANK('Informations clients'!AF17),0,
IF(ISBLANK('Informations clients'!W17),0,IF(AND($AG$1=5,VLOOKUP('Informations clients'!AF17,Technique!$H$45:$I$48,2,FALSE)=4),1,0)))</f>
        <v>0</v>
      </c>
      <c r="AV17" s="120">
        <f>+IF(ISBLANK('Informations clients'!X17),0,IF($AG$1=5,1,0))</f>
        <v>0</v>
      </c>
      <c r="AW17" s="121"/>
      <c r="AX17" s="122">
        <f>+IF(ISBLANK('Informations clients'!AG17),0,
IF($AG$1=5,1,0))</f>
        <v>0</v>
      </c>
    </row>
    <row r="18" spans="1:50" s="123" customFormat="1" ht="11.25">
      <c r="A18" s="113" t="str">
        <f>IF(ISBLANK('Informations clients'!A18),"",'Informations clients'!A18)</f>
        <v/>
      </c>
      <c r="B18" s="124" t="str">
        <f>IF(ISBLANK('Informations clients'!C18),"",'Informations clients'!C18)</f>
        <v/>
      </c>
      <c r="C18" s="124" t="str">
        <f>IF(ISBLANK('Informations clients'!E18),"",'Informations clients'!E18)</f>
        <v/>
      </c>
      <c r="D18" s="126" t="str">
        <f>IF(ISBLANK('Informations clients'!G18),"",'Informations clients'!G18)</f>
        <v/>
      </c>
      <c r="E18" s="114"/>
      <c r="F18" s="127"/>
      <c r="G18" s="128"/>
      <c r="H18" s="114"/>
      <c r="I18" s="127"/>
      <c r="J18" s="129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14"/>
      <c r="AA18" s="131"/>
      <c r="AB18" s="115"/>
      <c r="AC18" s="116"/>
      <c r="AD18" s="117">
        <f>+IF(ISBLANK('Informations clients'!I18),0,
IF($AG$1=MONTH('Informations clients'!K18),1,0))</f>
        <v>0</v>
      </c>
      <c r="AE18" s="118">
        <f>+IF(ISBLANK('Informations clients'!J18),0,
IF(MONTH('Informations clients'!K18)=$AG$1,1,0))</f>
        <v>0</v>
      </c>
      <c r="AF18" s="119"/>
      <c r="AG18" s="117">
        <f>+IF(ISBLANK('Informations clients'!N18),0,
INDEX(Technique!$B$11:$F$23,MATCH($AG$1,Technique!$B$11:$B$23,0),MATCH(VLOOKUP('Informations clients'!N18,Technique!$A$4:$B$6,2,FALSE),Technique!$B$11:$F$11,0)))</f>
        <v>0</v>
      </c>
      <c r="AH18" s="120">
        <f>+IF(ISBLANK('Informations clients'!O18),0,
IF(VLOOKUP('Informations clients'!O18,Technique!$A$79:$B$81,2,FALSE)=1,0,
IF(VLOOKUP('Informations clients'!O18,Technique!$A$79:$B$81,2,FALSE)=2,1,
IF($AG$1=1,1,0))))</f>
        <v>0</v>
      </c>
      <c r="AI18" s="120">
        <f>+IF(ISBLANK('Informations clients'!P18),0,
IF(MONTH('Informations clients'!T18)=$AG$1,1,0))</f>
        <v>0</v>
      </c>
      <c r="AJ18" s="120">
        <f>+IF(ISBLANK('Informations clients'!Q18),0,IF($AG$1=EDATE('Informations clients'!G18,3),1,0))</f>
        <v>0</v>
      </c>
      <c r="AK18" s="120">
        <f>+IF(ISBLANK('Informations clients'!R18),0,
IF($AG$1=5,1,0))</f>
        <v>0</v>
      </c>
      <c r="AL18" s="120">
        <f>+IF(ISBLANK('Informations clients'!G18),0,IF($AG$1=3,1,0))</f>
        <v>0</v>
      </c>
      <c r="AM18" s="120">
        <f>+IF(ISBLANK('Informations clients'!G18),0,IF($AG$1=3,1,0))</f>
        <v>0</v>
      </c>
      <c r="AN18" s="120">
        <f>IF(ISBLANK('Informations clients'!U18),0,
IF($AG$1=12,1,0))</f>
        <v>0</v>
      </c>
      <c r="AO18" s="120">
        <f>IF(ISBLANK('Informations clients'!#REF!),0,
IF($AG$1=6,1,0))</f>
        <v>0</v>
      </c>
      <c r="AP18" s="120">
        <f>IF(ISBLANK('Informations clients'!#REF!),0,
IF($AG$1=12,1,0))</f>
        <v>1</v>
      </c>
      <c r="AQ18" s="120">
        <f>+IF(ISBLANK('Informations clients'!X18),0,IF($AG$1=2,1,0))</f>
        <v>0</v>
      </c>
      <c r="AR18" s="120">
        <f>IF(ISBLANK('Informations clients'!L18),0,
IF($AG$1=2,1,0))</f>
        <v>0</v>
      </c>
      <c r="AS18" s="120">
        <f>IF(ISBLANK('Informations clients'!AF18),0,
IF(ISBLANK('Informations clients'!U18),0,IF(VLOOKUP('Informations clients'!AF18,Technique!$H$45:$I$48,2,FALSE)=1,0,INDEX(Technique!$B$45:$F$58,MATCH($AG$1,Technique!$B$45:$B$58,0),MATCH('Informations clients'!AF18,Technique!$B$45:$F$45,0)))))</f>
        <v>0</v>
      </c>
      <c r="AT18" s="120">
        <f>+IF(ISBLANK('Informations clients'!AF18),0,
IF(ISBLANK('Informations clients'!V18),0,IF(VLOOKUP('Informations clients'!AF18,Technique!$H$45:$I$48,2,FALSE)=1,0,INDEX(Technique!$B$62:$F$75,MATCH($AG$1,Technique!$B$62:$B$75,0),MATCH('Informations clients'!AF18,Technique!$B$62:$F$62,0)))))</f>
        <v>0</v>
      </c>
      <c r="AU18" s="120">
        <f>+IF(ISBLANK('Informations clients'!AF18),0,
IF(ISBLANK('Informations clients'!W18),0,IF(AND($AG$1=5,VLOOKUP('Informations clients'!AF18,Technique!$H$45:$I$48,2,FALSE)=4),1,0)))</f>
        <v>0</v>
      </c>
      <c r="AV18" s="120">
        <f>+IF(ISBLANK('Informations clients'!X18),0,IF($AG$1=5,1,0))</f>
        <v>0</v>
      </c>
      <c r="AW18" s="121"/>
      <c r="AX18" s="122">
        <f>+IF(ISBLANK('Informations clients'!AG18),0,
IF($AG$1=5,1,0))</f>
        <v>0</v>
      </c>
    </row>
    <row r="19" spans="1:50" s="123" customFormat="1" ht="11.25">
      <c r="A19" s="113" t="str">
        <f>IF(ISBLANK('Informations clients'!A19),"",'Informations clients'!A19)</f>
        <v/>
      </c>
      <c r="B19" s="124" t="str">
        <f>IF(ISBLANK('Informations clients'!C19),"",'Informations clients'!C19)</f>
        <v/>
      </c>
      <c r="C19" s="124" t="str">
        <f>IF(ISBLANK('Informations clients'!E19),"",'Informations clients'!E19)</f>
        <v/>
      </c>
      <c r="D19" s="126" t="str">
        <f>IF(ISBLANK('Informations clients'!G19),"",'Informations clients'!G19)</f>
        <v/>
      </c>
      <c r="E19" s="114"/>
      <c r="F19" s="127"/>
      <c r="G19" s="128"/>
      <c r="H19" s="114"/>
      <c r="I19" s="127"/>
      <c r="J19" s="129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14"/>
      <c r="AA19" s="131"/>
      <c r="AB19" s="115"/>
      <c r="AC19" s="116"/>
      <c r="AD19" s="117">
        <f>+IF(ISBLANK('Informations clients'!I19),0,
IF($AG$1=MONTH('Informations clients'!K19),1,0))</f>
        <v>0</v>
      </c>
      <c r="AE19" s="118">
        <f>+IF(ISBLANK('Informations clients'!J19),0,
IF(MONTH('Informations clients'!K19)=$AG$1,1,0))</f>
        <v>0</v>
      </c>
      <c r="AF19" s="119"/>
      <c r="AG19" s="117">
        <f>+IF(ISBLANK('Informations clients'!N19),0,
INDEX(Technique!$B$11:$F$23,MATCH($AG$1,Technique!$B$11:$B$23,0),MATCH(VLOOKUP('Informations clients'!N19,Technique!$A$4:$B$6,2,FALSE),Technique!$B$11:$F$11,0)))</f>
        <v>0</v>
      </c>
      <c r="AH19" s="120">
        <f>+IF(ISBLANK('Informations clients'!O19),0,
IF(VLOOKUP('Informations clients'!O19,Technique!$A$79:$B$81,2,FALSE)=1,0,
IF(VLOOKUP('Informations clients'!O19,Technique!$A$79:$B$81,2,FALSE)=2,1,
IF($AG$1=1,1,0))))</f>
        <v>0</v>
      </c>
      <c r="AI19" s="120">
        <f>+IF(ISBLANK('Informations clients'!P19),0,
IF(MONTH('Informations clients'!T19)=$AG$1,1,0))</f>
        <v>0</v>
      </c>
      <c r="AJ19" s="120">
        <f>+IF(ISBLANK('Informations clients'!Q19),0,IF($AG$1=EDATE('Informations clients'!G19,3),1,0))</f>
        <v>0</v>
      </c>
      <c r="AK19" s="120">
        <f>+IF(ISBLANK('Informations clients'!R19),0,
IF($AG$1=5,1,0))</f>
        <v>0</v>
      </c>
      <c r="AL19" s="120">
        <f>+IF(ISBLANK('Informations clients'!G19),0,IF($AG$1=3,1,0))</f>
        <v>0</v>
      </c>
      <c r="AM19" s="120">
        <f>+IF(ISBLANK('Informations clients'!G19),0,IF($AG$1=3,1,0))</f>
        <v>0</v>
      </c>
      <c r="AN19" s="120">
        <f>IF(ISBLANK('Informations clients'!U19),0,
IF($AG$1=12,1,0))</f>
        <v>0</v>
      </c>
      <c r="AO19" s="120">
        <f>IF(ISBLANK('Informations clients'!#REF!),0,
IF($AG$1=6,1,0))</f>
        <v>0</v>
      </c>
      <c r="AP19" s="120">
        <f>IF(ISBLANK('Informations clients'!#REF!),0,
IF($AG$1=12,1,0))</f>
        <v>1</v>
      </c>
      <c r="AQ19" s="120">
        <f>+IF(ISBLANK('Informations clients'!X19),0,IF($AG$1=2,1,0))</f>
        <v>0</v>
      </c>
      <c r="AR19" s="120">
        <f>IF(ISBLANK('Informations clients'!L19),0,
IF($AG$1=2,1,0))</f>
        <v>0</v>
      </c>
      <c r="AS19" s="120">
        <f>IF(ISBLANK('Informations clients'!AF19),0,
IF(ISBLANK('Informations clients'!U19),0,IF(VLOOKUP('Informations clients'!AF19,Technique!$H$45:$I$48,2,FALSE)=1,0,INDEX(Technique!$B$45:$F$58,MATCH($AG$1,Technique!$B$45:$B$58,0),MATCH('Informations clients'!AF19,Technique!$B$45:$F$45,0)))))</f>
        <v>0</v>
      </c>
      <c r="AT19" s="120">
        <f>+IF(ISBLANK('Informations clients'!AF19),0,
IF(ISBLANK('Informations clients'!V19),0,IF(VLOOKUP('Informations clients'!AF19,Technique!$H$45:$I$48,2,FALSE)=1,0,INDEX(Technique!$B$62:$F$75,MATCH($AG$1,Technique!$B$62:$B$75,0),MATCH('Informations clients'!AF19,Technique!$B$62:$F$62,0)))))</f>
        <v>0</v>
      </c>
      <c r="AU19" s="120">
        <f>+IF(ISBLANK('Informations clients'!AF19),0,
IF(ISBLANK('Informations clients'!W19),0,IF(AND($AG$1=5,VLOOKUP('Informations clients'!AF19,Technique!$H$45:$I$48,2,FALSE)=4),1,0)))</f>
        <v>0</v>
      </c>
      <c r="AV19" s="120">
        <f>+IF(ISBLANK('Informations clients'!X19),0,IF($AG$1=5,1,0))</f>
        <v>0</v>
      </c>
      <c r="AW19" s="121"/>
      <c r="AX19" s="122">
        <f>+IF(ISBLANK('Informations clients'!AG19),0,
IF($AG$1=5,1,0))</f>
        <v>0</v>
      </c>
    </row>
    <row r="20" spans="1:50" s="123" customFormat="1" ht="11.25">
      <c r="A20" s="113" t="str">
        <f>IF(ISBLANK('Informations clients'!A20),"",'Informations clients'!A20)</f>
        <v/>
      </c>
      <c r="B20" s="124" t="str">
        <f>IF(ISBLANK('Informations clients'!C20),"",'Informations clients'!C20)</f>
        <v/>
      </c>
      <c r="C20" s="124" t="str">
        <f>IF(ISBLANK('Informations clients'!E20),"",'Informations clients'!E20)</f>
        <v/>
      </c>
      <c r="D20" s="126" t="str">
        <f>IF(ISBLANK('Informations clients'!G20),"",'Informations clients'!G20)</f>
        <v/>
      </c>
      <c r="E20" s="114"/>
      <c r="F20" s="127"/>
      <c r="G20" s="128"/>
      <c r="H20" s="114"/>
      <c r="I20" s="127"/>
      <c r="J20" s="129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14"/>
      <c r="AA20" s="131"/>
      <c r="AB20" s="115"/>
      <c r="AC20" s="116"/>
      <c r="AD20" s="117">
        <f>+IF(ISBLANK('Informations clients'!I20),0,
IF($AG$1=MONTH('Informations clients'!K20),1,0))</f>
        <v>0</v>
      </c>
      <c r="AE20" s="118">
        <f>+IF(ISBLANK('Informations clients'!J20),0,
IF(MONTH('Informations clients'!K20)=$AG$1,1,0))</f>
        <v>0</v>
      </c>
      <c r="AF20" s="119"/>
      <c r="AG20" s="117">
        <f>+IF(ISBLANK('Informations clients'!N20),0,
INDEX(Technique!$B$11:$F$23,MATCH($AG$1,Technique!$B$11:$B$23,0),MATCH(VLOOKUP('Informations clients'!N20,Technique!$A$4:$B$6,2,FALSE),Technique!$B$11:$F$11,0)))</f>
        <v>0</v>
      </c>
      <c r="AH20" s="120">
        <f>+IF(ISBLANK('Informations clients'!O20),0,
IF(VLOOKUP('Informations clients'!O20,Technique!$A$79:$B$81,2,FALSE)=1,0,
IF(VLOOKUP('Informations clients'!O20,Technique!$A$79:$B$81,2,FALSE)=2,1,
IF($AG$1=1,1,0))))</f>
        <v>0</v>
      </c>
      <c r="AI20" s="120">
        <f>+IF(ISBLANK('Informations clients'!P20),0,
IF(MONTH('Informations clients'!T20)=$AG$1,1,0))</f>
        <v>0</v>
      </c>
      <c r="AJ20" s="120">
        <f>+IF(ISBLANK('Informations clients'!Q20),0,IF($AG$1=EDATE('Informations clients'!G20,3),1,0))</f>
        <v>0</v>
      </c>
      <c r="AK20" s="120">
        <f>+IF(ISBLANK('Informations clients'!R20),0,
IF($AG$1=5,1,0))</f>
        <v>0</v>
      </c>
      <c r="AL20" s="120">
        <f>+IF(ISBLANK('Informations clients'!G20),0,IF($AG$1=3,1,0))</f>
        <v>0</v>
      </c>
      <c r="AM20" s="120">
        <f>+IF(ISBLANK('Informations clients'!G20),0,IF($AG$1=3,1,0))</f>
        <v>0</v>
      </c>
      <c r="AN20" s="120">
        <f>IF(ISBLANK('Informations clients'!U20),0,
IF($AG$1=12,1,0))</f>
        <v>0</v>
      </c>
      <c r="AO20" s="120">
        <f>IF(ISBLANK('Informations clients'!#REF!),0,
IF($AG$1=6,1,0))</f>
        <v>0</v>
      </c>
      <c r="AP20" s="120">
        <f>IF(ISBLANK('Informations clients'!#REF!),0,
IF($AG$1=12,1,0))</f>
        <v>1</v>
      </c>
      <c r="AQ20" s="120">
        <f>+IF(ISBLANK('Informations clients'!X20),0,IF($AG$1=2,1,0))</f>
        <v>0</v>
      </c>
      <c r="AR20" s="120">
        <f>IF(ISBLANK('Informations clients'!L20),0,
IF($AG$1=2,1,0))</f>
        <v>0</v>
      </c>
      <c r="AS20" s="120">
        <f>IF(ISBLANK('Informations clients'!AF20),0,
IF(ISBLANK('Informations clients'!U20),0,IF(VLOOKUP('Informations clients'!AF20,Technique!$H$45:$I$48,2,FALSE)=1,0,INDEX(Technique!$B$45:$F$58,MATCH($AG$1,Technique!$B$45:$B$58,0),MATCH('Informations clients'!AF20,Technique!$B$45:$F$45,0)))))</f>
        <v>0</v>
      </c>
      <c r="AT20" s="120">
        <f>+IF(ISBLANK('Informations clients'!AF20),0,
IF(ISBLANK('Informations clients'!V20),0,IF(VLOOKUP('Informations clients'!AF20,Technique!$H$45:$I$48,2,FALSE)=1,0,INDEX(Technique!$B$62:$F$75,MATCH($AG$1,Technique!$B$62:$B$75,0),MATCH('Informations clients'!AF20,Technique!$B$62:$F$62,0)))))</f>
        <v>0</v>
      </c>
      <c r="AU20" s="120">
        <f>+IF(ISBLANK('Informations clients'!AF20),0,
IF(ISBLANK('Informations clients'!W20),0,IF(AND($AG$1=5,VLOOKUP('Informations clients'!AF20,Technique!$H$45:$I$48,2,FALSE)=4),1,0)))</f>
        <v>0</v>
      </c>
      <c r="AV20" s="120">
        <f>+IF(ISBLANK('Informations clients'!X20),0,IF($AG$1=5,1,0))</f>
        <v>0</v>
      </c>
      <c r="AW20" s="121"/>
      <c r="AX20" s="122">
        <f>+IF(ISBLANK('Informations clients'!AG20),0,
IF($AG$1=5,1,0))</f>
        <v>0</v>
      </c>
    </row>
    <row r="21" spans="1:50" s="123" customFormat="1" ht="11.25">
      <c r="A21" s="113" t="str">
        <f>IF(ISBLANK('Informations clients'!A21),"",'Informations clients'!A21)</f>
        <v/>
      </c>
      <c r="B21" s="124" t="str">
        <f>IF(ISBLANK('Informations clients'!C21),"",'Informations clients'!C21)</f>
        <v/>
      </c>
      <c r="C21" s="124" t="str">
        <f>IF(ISBLANK('Informations clients'!E21),"",'Informations clients'!E21)</f>
        <v/>
      </c>
      <c r="D21" s="126" t="str">
        <f>IF(ISBLANK('Informations clients'!G21),"",'Informations clients'!G21)</f>
        <v/>
      </c>
      <c r="E21" s="114"/>
      <c r="F21" s="127"/>
      <c r="G21" s="128"/>
      <c r="H21" s="114"/>
      <c r="I21" s="127"/>
      <c r="J21" s="129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14"/>
      <c r="AA21" s="131"/>
      <c r="AB21" s="115"/>
      <c r="AC21" s="116"/>
      <c r="AD21" s="117">
        <f>+IF(ISBLANK('Informations clients'!I21),0,
IF($AG$1=MONTH('Informations clients'!K21),1,0))</f>
        <v>0</v>
      </c>
      <c r="AE21" s="118">
        <f>+IF(ISBLANK('Informations clients'!J21),0,
IF(MONTH('Informations clients'!K21)=$AG$1,1,0))</f>
        <v>0</v>
      </c>
      <c r="AF21" s="119"/>
      <c r="AG21" s="117">
        <f>+IF(ISBLANK('Informations clients'!N21),0,
INDEX(Technique!$B$11:$F$23,MATCH($AG$1,Technique!$B$11:$B$23,0),MATCH(VLOOKUP('Informations clients'!N21,Technique!$A$4:$B$6,2,FALSE),Technique!$B$11:$F$11,0)))</f>
        <v>0</v>
      </c>
      <c r="AH21" s="120">
        <f>+IF(ISBLANK('Informations clients'!O21),0,
IF(VLOOKUP('Informations clients'!O21,Technique!$A$79:$B$81,2,FALSE)=1,0,
IF(VLOOKUP('Informations clients'!O21,Technique!$A$79:$B$81,2,FALSE)=2,1,
IF($AG$1=1,1,0))))</f>
        <v>0</v>
      </c>
      <c r="AI21" s="120">
        <f>+IF(ISBLANK('Informations clients'!P21),0,
IF(MONTH('Informations clients'!T21)=$AG$1,1,0))</f>
        <v>0</v>
      </c>
      <c r="AJ21" s="120">
        <f>+IF(ISBLANK('Informations clients'!Q21),0,IF($AG$1=EDATE('Informations clients'!G21,3),1,0))</f>
        <v>0</v>
      </c>
      <c r="AK21" s="120">
        <f>+IF(ISBLANK('Informations clients'!R21),0,
IF($AG$1=5,1,0))</f>
        <v>0</v>
      </c>
      <c r="AL21" s="120">
        <f>+IF(ISBLANK('Informations clients'!G21),0,IF($AG$1=3,1,0))</f>
        <v>0</v>
      </c>
      <c r="AM21" s="120">
        <f>+IF(ISBLANK('Informations clients'!G21),0,IF($AG$1=3,1,0))</f>
        <v>0</v>
      </c>
      <c r="AN21" s="120">
        <f>IF(ISBLANK('Informations clients'!U21),0,
IF($AG$1=12,1,0))</f>
        <v>0</v>
      </c>
      <c r="AO21" s="120">
        <f>IF(ISBLANK('Informations clients'!#REF!),0,
IF($AG$1=6,1,0))</f>
        <v>0</v>
      </c>
      <c r="AP21" s="120">
        <f>IF(ISBLANK('Informations clients'!#REF!),0,
IF($AG$1=12,1,0))</f>
        <v>1</v>
      </c>
      <c r="AQ21" s="120">
        <f>+IF(ISBLANK('Informations clients'!X21),0,IF($AG$1=2,1,0))</f>
        <v>0</v>
      </c>
      <c r="AR21" s="120">
        <f>IF(ISBLANK('Informations clients'!L21),0,
IF($AG$1=2,1,0))</f>
        <v>0</v>
      </c>
      <c r="AS21" s="120">
        <f>IF(ISBLANK('Informations clients'!AF21),0,
IF(ISBLANK('Informations clients'!U21),0,IF(VLOOKUP('Informations clients'!AF21,Technique!$H$45:$I$48,2,FALSE)=1,0,INDEX(Technique!$B$45:$F$58,MATCH($AG$1,Technique!$B$45:$B$58,0),MATCH('Informations clients'!AF21,Technique!$B$45:$F$45,0)))))</f>
        <v>0</v>
      </c>
      <c r="AT21" s="120">
        <f>+IF(ISBLANK('Informations clients'!AF21),0,
IF(ISBLANK('Informations clients'!V21),0,IF(VLOOKUP('Informations clients'!AF21,Technique!$H$45:$I$48,2,FALSE)=1,0,INDEX(Technique!$B$62:$F$75,MATCH($AG$1,Technique!$B$62:$B$75,0),MATCH('Informations clients'!AF21,Technique!$B$62:$F$62,0)))))</f>
        <v>0</v>
      </c>
      <c r="AU21" s="120">
        <f>+IF(ISBLANK('Informations clients'!AF21),0,
IF(ISBLANK('Informations clients'!W21),0,IF(AND($AG$1=5,VLOOKUP('Informations clients'!AF21,Technique!$H$45:$I$48,2,FALSE)=4),1,0)))</f>
        <v>0</v>
      </c>
      <c r="AV21" s="120">
        <f>+IF(ISBLANK('Informations clients'!X21),0,IF($AG$1=5,1,0))</f>
        <v>0</v>
      </c>
      <c r="AW21" s="121"/>
      <c r="AX21" s="122">
        <f>+IF(ISBLANK('Informations clients'!AG21),0,
IF($AG$1=5,1,0))</f>
        <v>0</v>
      </c>
    </row>
    <row r="22" spans="1:50" s="123" customFormat="1" ht="11.25">
      <c r="A22" s="113" t="str">
        <f>IF(ISBLANK('Informations clients'!A22),"",'Informations clients'!A22)</f>
        <v/>
      </c>
      <c r="B22" s="124" t="str">
        <f>IF(ISBLANK('Informations clients'!C22),"",'Informations clients'!C22)</f>
        <v/>
      </c>
      <c r="C22" s="124" t="str">
        <f>IF(ISBLANK('Informations clients'!E22),"",'Informations clients'!E22)</f>
        <v/>
      </c>
      <c r="D22" s="126" t="str">
        <f>IF(ISBLANK('Informations clients'!G22),"",'Informations clients'!G22)</f>
        <v/>
      </c>
      <c r="E22" s="114"/>
      <c r="F22" s="127"/>
      <c r="G22" s="128"/>
      <c r="H22" s="114"/>
      <c r="I22" s="127"/>
      <c r="J22" s="129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14"/>
      <c r="AA22" s="131"/>
      <c r="AB22" s="115"/>
      <c r="AC22" s="116"/>
      <c r="AD22" s="117">
        <f>+IF(ISBLANK('Informations clients'!I22),0,
IF($AG$1=MONTH('Informations clients'!K22),1,0))</f>
        <v>0</v>
      </c>
      <c r="AE22" s="118">
        <f>+IF(ISBLANK('Informations clients'!J22),0,
IF(MONTH('Informations clients'!K22)=$AG$1,1,0))</f>
        <v>0</v>
      </c>
      <c r="AF22" s="119"/>
      <c r="AG22" s="117">
        <f>+IF(ISBLANK('Informations clients'!N22),0,
INDEX(Technique!$B$11:$F$23,MATCH($AG$1,Technique!$B$11:$B$23,0),MATCH(VLOOKUP('Informations clients'!N22,Technique!$A$4:$B$6,2,FALSE),Technique!$B$11:$F$11,0)))</f>
        <v>0</v>
      </c>
      <c r="AH22" s="120">
        <f>+IF(ISBLANK('Informations clients'!O22),0,
IF(VLOOKUP('Informations clients'!O22,Technique!$A$79:$B$81,2,FALSE)=1,0,
IF(VLOOKUP('Informations clients'!O22,Technique!$A$79:$B$81,2,FALSE)=2,1,
IF($AG$1=1,1,0))))</f>
        <v>0</v>
      </c>
      <c r="AI22" s="120">
        <f>+IF(ISBLANK('Informations clients'!P22),0,
IF(MONTH('Informations clients'!T22)=$AG$1,1,0))</f>
        <v>0</v>
      </c>
      <c r="AJ22" s="120">
        <f>+IF(ISBLANK('Informations clients'!Q22),0,IF($AG$1=EDATE('Informations clients'!G22,3),1,0))</f>
        <v>0</v>
      </c>
      <c r="AK22" s="120">
        <f>+IF(ISBLANK('Informations clients'!R22),0,
IF($AG$1=5,1,0))</f>
        <v>0</v>
      </c>
      <c r="AL22" s="120">
        <f>+IF(ISBLANK('Informations clients'!G22),0,IF($AG$1=3,1,0))</f>
        <v>0</v>
      </c>
      <c r="AM22" s="120">
        <f>+IF(ISBLANK('Informations clients'!G22),0,IF($AG$1=3,1,0))</f>
        <v>0</v>
      </c>
      <c r="AN22" s="120">
        <f>IF(ISBLANK('Informations clients'!U22),0,
IF($AG$1=12,1,0))</f>
        <v>0</v>
      </c>
      <c r="AO22" s="120">
        <f>IF(ISBLANK('Informations clients'!#REF!),0,
IF($AG$1=6,1,0))</f>
        <v>0</v>
      </c>
      <c r="AP22" s="120">
        <f>IF(ISBLANK('Informations clients'!#REF!),0,
IF($AG$1=12,1,0))</f>
        <v>1</v>
      </c>
      <c r="AQ22" s="120">
        <f>+IF(ISBLANK('Informations clients'!X22),0,IF($AG$1=2,1,0))</f>
        <v>0</v>
      </c>
      <c r="AR22" s="120">
        <f>IF(ISBLANK('Informations clients'!L22),0,
IF($AG$1=2,1,0))</f>
        <v>0</v>
      </c>
      <c r="AS22" s="120">
        <f>IF(ISBLANK('Informations clients'!AF22),0,
IF(ISBLANK('Informations clients'!U22),0,IF(VLOOKUP('Informations clients'!AF22,Technique!$H$45:$I$48,2,FALSE)=1,0,INDEX(Technique!$B$45:$F$58,MATCH($AG$1,Technique!$B$45:$B$58,0),MATCH('Informations clients'!AF22,Technique!$B$45:$F$45,0)))))</f>
        <v>0</v>
      </c>
      <c r="AT22" s="120">
        <f>+IF(ISBLANK('Informations clients'!AF22),0,
IF(ISBLANK('Informations clients'!V22),0,IF(VLOOKUP('Informations clients'!AF22,Technique!$H$45:$I$48,2,FALSE)=1,0,INDEX(Technique!$B$62:$F$75,MATCH($AG$1,Technique!$B$62:$B$75,0),MATCH('Informations clients'!AF22,Technique!$B$62:$F$62,0)))))</f>
        <v>0</v>
      </c>
      <c r="AU22" s="120">
        <f>+IF(ISBLANK('Informations clients'!AF22),0,
IF(ISBLANK('Informations clients'!W22),0,IF(AND($AG$1=5,VLOOKUP('Informations clients'!AF22,Technique!$H$45:$I$48,2,FALSE)=4),1,0)))</f>
        <v>0</v>
      </c>
      <c r="AV22" s="120">
        <f>+IF(ISBLANK('Informations clients'!X22),0,IF($AG$1=5,1,0))</f>
        <v>0</v>
      </c>
      <c r="AW22" s="121"/>
      <c r="AX22" s="122">
        <f>+IF(ISBLANK('Informations clients'!AG22),0,
IF($AG$1=5,1,0))</f>
        <v>0</v>
      </c>
    </row>
    <row r="23" spans="1:50" s="123" customFormat="1" ht="11.25">
      <c r="A23" s="113" t="str">
        <f>IF(ISBLANK('Informations clients'!A23),"",'Informations clients'!A23)</f>
        <v/>
      </c>
      <c r="B23" s="124" t="str">
        <f>IF(ISBLANK('Informations clients'!C23),"",'Informations clients'!C23)</f>
        <v/>
      </c>
      <c r="C23" s="124" t="str">
        <f>IF(ISBLANK('Informations clients'!E23),"",'Informations clients'!E23)</f>
        <v/>
      </c>
      <c r="D23" s="126" t="str">
        <f>IF(ISBLANK('Informations clients'!G23),"",'Informations clients'!G23)</f>
        <v/>
      </c>
      <c r="E23" s="114"/>
      <c r="F23" s="127"/>
      <c r="G23" s="128"/>
      <c r="H23" s="114"/>
      <c r="I23" s="127"/>
      <c r="J23" s="129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14"/>
      <c r="AA23" s="131"/>
      <c r="AB23" s="115"/>
      <c r="AC23" s="116"/>
      <c r="AD23" s="117">
        <f>+IF(ISBLANK('Informations clients'!I23),0,
IF($AG$1=MONTH('Informations clients'!K23),1,0))</f>
        <v>0</v>
      </c>
      <c r="AE23" s="118">
        <f>+IF(ISBLANK('Informations clients'!J23),0,
IF(MONTH('Informations clients'!K23)=$AG$1,1,0))</f>
        <v>0</v>
      </c>
      <c r="AF23" s="119"/>
      <c r="AG23" s="117">
        <f>+IF(ISBLANK('Informations clients'!N23),0,
INDEX(Technique!$B$11:$F$23,MATCH($AG$1,Technique!$B$11:$B$23,0),MATCH(VLOOKUP('Informations clients'!N23,Technique!$A$4:$B$6,2,FALSE),Technique!$B$11:$F$11,0)))</f>
        <v>0</v>
      </c>
      <c r="AH23" s="120">
        <f>+IF(ISBLANK('Informations clients'!O23),0,
IF(VLOOKUP('Informations clients'!O23,Technique!$A$79:$B$81,2,FALSE)=1,0,
IF(VLOOKUP('Informations clients'!O23,Technique!$A$79:$B$81,2,FALSE)=2,1,
IF($AG$1=1,1,0))))</f>
        <v>0</v>
      </c>
      <c r="AI23" s="120">
        <f>+IF(ISBLANK('Informations clients'!P23),0,
IF(MONTH('Informations clients'!T23)=$AG$1,1,0))</f>
        <v>0</v>
      </c>
      <c r="AJ23" s="120">
        <f>+IF(ISBLANK('Informations clients'!Q23),0,IF($AG$1=EDATE('Informations clients'!G23,3),1,0))</f>
        <v>0</v>
      </c>
      <c r="AK23" s="120">
        <f>+IF(ISBLANK('Informations clients'!R23),0,
IF($AG$1=5,1,0))</f>
        <v>0</v>
      </c>
      <c r="AL23" s="120">
        <f>+IF(ISBLANK('Informations clients'!G23),0,IF($AG$1=3,1,0))</f>
        <v>0</v>
      </c>
      <c r="AM23" s="120">
        <f>+IF(ISBLANK('Informations clients'!G23),0,IF($AG$1=3,1,0))</f>
        <v>0</v>
      </c>
      <c r="AN23" s="120">
        <f>IF(ISBLANK('Informations clients'!U23),0,
IF($AG$1=12,1,0))</f>
        <v>0</v>
      </c>
      <c r="AO23" s="120">
        <f>IF(ISBLANK('Informations clients'!#REF!),0,
IF($AG$1=6,1,0))</f>
        <v>0</v>
      </c>
      <c r="AP23" s="120">
        <f>IF(ISBLANK('Informations clients'!#REF!),0,
IF($AG$1=12,1,0))</f>
        <v>1</v>
      </c>
      <c r="AQ23" s="120">
        <f>+IF(ISBLANK('Informations clients'!X23),0,IF($AG$1=2,1,0))</f>
        <v>0</v>
      </c>
      <c r="AR23" s="120">
        <f>IF(ISBLANK('Informations clients'!L23),0,
IF($AG$1=2,1,0))</f>
        <v>0</v>
      </c>
      <c r="AS23" s="120">
        <f>IF(ISBLANK('Informations clients'!AF23),0,
IF(ISBLANK('Informations clients'!U23),0,IF(VLOOKUP('Informations clients'!AF23,Technique!$H$45:$I$48,2,FALSE)=1,0,INDEX(Technique!$B$45:$F$58,MATCH($AG$1,Technique!$B$45:$B$58,0),MATCH('Informations clients'!AF23,Technique!$B$45:$F$45,0)))))</f>
        <v>0</v>
      </c>
      <c r="AT23" s="120">
        <f>+IF(ISBLANK('Informations clients'!AF23),0,
IF(ISBLANK('Informations clients'!V23),0,IF(VLOOKUP('Informations clients'!AF23,Technique!$H$45:$I$48,2,FALSE)=1,0,INDEX(Technique!$B$62:$F$75,MATCH($AG$1,Technique!$B$62:$B$75,0),MATCH('Informations clients'!AF23,Technique!$B$62:$F$62,0)))))</f>
        <v>0</v>
      </c>
      <c r="AU23" s="120">
        <f>+IF(ISBLANK('Informations clients'!AF23),0,
IF(ISBLANK('Informations clients'!W23),0,IF(AND($AG$1=5,VLOOKUP('Informations clients'!AF23,Technique!$H$45:$I$48,2,FALSE)=4),1,0)))</f>
        <v>0</v>
      </c>
      <c r="AV23" s="120">
        <f>+IF(ISBLANK('Informations clients'!X23),0,IF($AG$1=5,1,0))</f>
        <v>0</v>
      </c>
      <c r="AW23" s="121"/>
      <c r="AX23" s="122">
        <f>+IF(ISBLANK('Informations clients'!AG23),0,
IF($AG$1=5,1,0))</f>
        <v>0</v>
      </c>
    </row>
    <row r="24" spans="1:50" s="123" customFormat="1" ht="11.25">
      <c r="A24" s="113" t="str">
        <f>IF(ISBLANK('Informations clients'!A24),"",'Informations clients'!A24)</f>
        <v/>
      </c>
      <c r="B24" s="124" t="str">
        <f>IF(ISBLANK('Informations clients'!C24),"",'Informations clients'!C24)</f>
        <v/>
      </c>
      <c r="C24" s="124" t="str">
        <f>IF(ISBLANK('Informations clients'!E24),"",'Informations clients'!E24)</f>
        <v/>
      </c>
      <c r="D24" s="126" t="str">
        <f>IF(ISBLANK('Informations clients'!G24),"",'Informations clients'!G24)</f>
        <v/>
      </c>
      <c r="E24" s="114"/>
      <c r="F24" s="127"/>
      <c r="G24" s="128"/>
      <c r="H24" s="114"/>
      <c r="I24" s="127"/>
      <c r="J24" s="129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14"/>
      <c r="AA24" s="131"/>
      <c r="AB24" s="115"/>
      <c r="AC24" s="116"/>
      <c r="AD24" s="117">
        <f>+IF(ISBLANK('Informations clients'!I24),0,
IF($AG$1=MONTH('Informations clients'!K24),1,0))</f>
        <v>0</v>
      </c>
      <c r="AE24" s="118">
        <f>+IF(ISBLANK('Informations clients'!J24),0,
IF(MONTH('Informations clients'!K24)=$AG$1,1,0))</f>
        <v>0</v>
      </c>
      <c r="AF24" s="119"/>
      <c r="AG24" s="117">
        <f>+IF(ISBLANK('Informations clients'!N24),0,
INDEX(Technique!$B$11:$F$23,MATCH($AG$1,Technique!$B$11:$B$23,0),MATCH(VLOOKUP('Informations clients'!N24,Technique!$A$4:$B$6,2,FALSE),Technique!$B$11:$F$11,0)))</f>
        <v>0</v>
      </c>
      <c r="AH24" s="120">
        <f>+IF(ISBLANK('Informations clients'!O24),0,
IF(VLOOKUP('Informations clients'!O24,Technique!$A$79:$B$81,2,FALSE)=1,0,
IF(VLOOKUP('Informations clients'!O24,Technique!$A$79:$B$81,2,FALSE)=2,1,
IF($AG$1=1,1,0))))</f>
        <v>0</v>
      </c>
      <c r="AI24" s="120">
        <f>+IF(ISBLANK('Informations clients'!P24),0,
IF(MONTH('Informations clients'!T24)=$AG$1,1,0))</f>
        <v>0</v>
      </c>
      <c r="AJ24" s="120">
        <f>+IF(ISBLANK('Informations clients'!Q24),0,IF($AG$1=EDATE('Informations clients'!G24,3),1,0))</f>
        <v>0</v>
      </c>
      <c r="AK24" s="120">
        <f>+IF(ISBLANK('Informations clients'!R24),0,
IF($AG$1=5,1,0))</f>
        <v>0</v>
      </c>
      <c r="AL24" s="120">
        <f>+IF(ISBLANK('Informations clients'!G24),0,IF($AG$1=3,1,0))</f>
        <v>0</v>
      </c>
      <c r="AM24" s="120">
        <f>+IF(ISBLANK('Informations clients'!G24),0,IF($AG$1=3,1,0))</f>
        <v>0</v>
      </c>
      <c r="AN24" s="120">
        <f>IF(ISBLANK('Informations clients'!U24),0,
IF($AG$1=12,1,0))</f>
        <v>0</v>
      </c>
      <c r="AO24" s="120">
        <f>IF(ISBLANK('Informations clients'!#REF!),0,
IF($AG$1=6,1,0))</f>
        <v>0</v>
      </c>
      <c r="AP24" s="120">
        <f>IF(ISBLANK('Informations clients'!#REF!),0,
IF($AG$1=12,1,0))</f>
        <v>1</v>
      </c>
      <c r="AQ24" s="120">
        <f>+IF(ISBLANK('Informations clients'!X24),0,IF($AG$1=2,1,0))</f>
        <v>0</v>
      </c>
      <c r="AR24" s="120">
        <f>IF(ISBLANK('Informations clients'!L24),0,
IF($AG$1=2,1,0))</f>
        <v>0</v>
      </c>
      <c r="AS24" s="120">
        <f>IF(ISBLANK('Informations clients'!AF24),0,
IF(ISBLANK('Informations clients'!U24),0,IF(VLOOKUP('Informations clients'!AF24,Technique!$H$45:$I$48,2,FALSE)=1,0,INDEX(Technique!$B$45:$F$58,MATCH($AG$1,Technique!$B$45:$B$58,0),MATCH('Informations clients'!AF24,Technique!$B$45:$F$45,0)))))</f>
        <v>0</v>
      </c>
      <c r="AT24" s="120">
        <f>+IF(ISBLANK('Informations clients'!AF24),0,
IF(ISBLANK('Informations clients'!V24),0,IF(VLOOKUP('Informations clients'!AF24,Technique!$H$45:$I$48,2,FALSE)=1,0,INDEX(Technique!$B$62:$F$75,MATCH($AG$1,Technique!$B$62:$B$75,0),MATCH('Informations clients'!AF24,Technique!$B$62:$F$62,0)))))</f>
        <v>0</v>
      </c>
      <c r="AU24" s="120">
        <f>+IF(ISBLANK('Informations clients'!AF24),0,
IF(ISBLANK('Informations clients'!W24),0,IF(AND($AG$1=5,VLOOKUP('Informations clients'!AF24,Technique!$H$45:$I$48,2,FALSE)=4),1,0)))</f>
        <v>0</v>
      </c>
      <c r="AV24" s="120">
        <f>+IF(ISBLANK('Informations clients'!X24),0,IF($AG$1=5,1,0))</f>
        <v>0</v>
      </c>
      <c r="AW24" s="121"/>
      <c r="AX24" s="122">
        <f>+IF(ISBLANK('Informations clients'!AG24),0,
IF($AG$1=5,1,0))</f>
        <v>0</v>
      </c>
    </row>
    <row r="25" spans="1:50" s="123" customFormat="1" ht="11.25">
      <c r="A25" s="113" t="str">
        <f>IF(ISBLANK('Informations clients'!A25),"",'Informations clients'!A25)</f>
        <v/>
      </c>
      <c r="B25" s="124" t="str">
        <f>IF(ISBLANK('Informations clients'!C25),"",'Informations clients'!C25)</f>
        <v/>
      </c>
      <c r="C25" s="124" t="str">
        <f>IF(ISBLANK('Informations clients'!E25),"",'Informations clients'!E25)</f>
        <v/>
      </c>
      <c r="D25" s="126" t="str">
        <f>IF(ISBLANK('Informations clients'!G25),"",'Informations clients'!G25)</f>
        <v/>
      </c>
      <c r="E25" s="114"/>
      <c r="F25" s="127"/>
      <c r="G25" s="128"/>
      <c r="H25" s="114"/>
      <c r="I25" s="127"/>
      <c r="J25" s="129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14"/>
      <c r="AA25" s="131"/>
      <c r="AB25" s="115"/>
      <c r="AC25" s="116"/>
      <c r="AD25" s="117">
        <f>+IF(ISBLANK('Informations clients'!I25),0,
IF($AG$1=MONTH('Informations clients'!K25),1,0))</f>
        <v>0</v>
      </c>
      <c r="AE25" s="118">
        <f>+IF(ISBLANK('Informations clients'!J25),0,
IF(MONTH('Informations clients'!K25)=$AG$1,1,0))</f>
        <v>0</v>
      </c>
      <c r="AF25" s="119"/>
      <c r="AG25" s="117">
        <f>+IF(ISBLANK('Informations clients'!N25),0,
INDEX(Technique!$B$11:$F$23,MATCH($AG$1,Technique!$B$11:$B$23,0),MATCH(VLOOKUP('Informations clients'!N25,Technique!$A$4:$B$6,2,FALSE),Technique!$B$11:$F$11,0)))</f>
        <v>0</v>
      </c>
      <c r="AH25" s="120">
        <f>+IF(ISBLANK('Informations clients'!O25),0,
IF(VLOOKUP('Informations clients'!O25,Technique!$A$79:$B$81,2,FALSE)=1,0,
IF(VLOOKUP('Informations clients'!O25,Technique!$A$79:$B$81,2,FALSE)=2,1,
IF($AG$1=1,1,0))))</f>
        <v>0</v>
      </c>
      <c r="AI25" s="120">
        <f>+IF(ISBLANK('Informations clients'!P25),0,
IF(MONTH('Informations clients'!T25)=$AG$1,1,0))</f>
        <v>0</v>
      </c>
      <c r="AJ25" s="120">
        <f>+IF(ISBLANK('Informations clients'!Q25),0,IF($AG$1=EDATE('Informations clients'!G25,3),1,0))</f>
        <v>0</v>
      </c>
      <c r="AK25" s="120">
        <f>+IF(ISBLANK('Informations clients'!R25),0,
IF($AG$1=5,1,0))</f>
        <v>0</v>
      </c>
      <c r="AL25" s="120">
        <f>+IF(ISBLANK('Informations clients'!G25),0,IF($AG$1=3,1,0))</f>
        <v>0</v>
      </c>
      <c r="AM25" s="120">
        <f>+IF(ISBLANK('Informations clients'!G25),0,IF($AG$1=3,1,0))</f>
        <v>0</v>
      </c>
      <c r="AN25" s="120">
        <f>IF(ISBLANK('Informations clients'!U25),0,
IF($AG$1=12,1,0))</f>
        <v>0</v>
      </c>
      <c r="AO25" s="120">
        <f>IF(ISBLANK('Informations clients'!#REF!),0,
IF($AG$1=6,1,0))</f>
        <v>0</v>
      </c>
      <c r="AP25" s="120">
        <f>IF(ISBLANK('Informations clients'!#REF!),0,
IF($AG$1=12,1,0))</f>
        <v>1</v>
      </c>
      <c r="AQ25" s="120">
        <f>+IF(ISBLANK('Informations clients'!X25),0,IF($AG$1=2,1,0))</f>
        <v>0</v>
      </c>
      <c r="AR25" s="120">
        <f>IF(ISBLANK('Informations clients'!L25),0,
IF($AG$1=2,1,0))</f>
        <v>0</v>
      </c>
      <c r="AS25" s="120">
        <f>IF(ISBLANK('Informations clients'!AF25),0,
IF(ISBLANK('Informations clients'!U25),0,IF(VLOOKUP('Informations clients'!AF25,Technique!$H$45:$I$48,2,FALSE)=1,0,INDEX(Technique!$B$45:$F$58,MATCH($AG$1,Technique!$B$45:$B$58,0),MATCH('Informations clients'!AF25,Technique!$B$45:$F$45,0)))))</f>
        <v>0</v>
      </c>
      <c r="AT25" s="120">
        <f>+IF(ISBLANK('Informations clients'!AF25),0,
IF(ISBLANK('Informations clients'!V25),0,IF(VLOOKUP('Informations clients'!AF25,Technique!$H$45:$I$48,2,FALSE)=1,0,INDEX(Technique!$B$62:$F$75,MATCH($AG$1,Technique!$B$62:$B$75,0),MATCH('Informations clients'!AF25,Technique!$B$62:$F$62,0)))))</f>
        <v>0</v>
      </c>
      <c r="AU25" s="120">
        <f>+IF(ISBLANK('Informations clients'!AF25),0,
IF(ISBLANK('Informations clients'!W25),0,IF(AND($AG$1=5,VLOOKUP('Informations clients'!AF25,Technique!$H$45:$I$48,2,FALSE)=4),1,0)))</f>
        <v>0</v>
      </c>
      <c r="AV25" s="120">
        <f>+IF(ISBLANK('Informations clients'!X25),0,IF($AG$1=5,1,0))</f>
        <v>0</v>
      </c>
      <c r="AW25" s="121"/>
      <c r="AX25" s="122">
        <f>+IF(ISBLANK('Informations clients'!AG25),0,
IF($AG$1=5,1,0))</f>
        <v>0</v>
      </c>
    </row>
    <row r="26" spans="1:50" s="123" customFormat="1" ht="11.25">
      <c r="A26" s="113" t="str">
        <f>IF(ISBLANK('Informations clients'!A26),"",'Informations clients'!A26)</f>
        <v/>
      </c>
      <c r="B26" s="124" t="str">
        <f>IF(ISBLANK('Informations clients'!C26),"",'Informations clients'!C26)</f>
        <v/>
      </c>
      <c r="C26" s="124" t="str">
        <f>IF(ISBLANK('Informations clients'!E26),"",'Informations clients'!E26)</f>
        <v/>
      </c>
      <c r="D26" s="126" t="str">
        <f>IF(ISBLANK('Informations clients'!G26),"",'Informations clients'!G26)</f>
        <v/>
      </c>
      <c r="E26" s="114"/>
      <c r="F26" s="127"/>
      <c r="G26" s="128"/>
      <c r="H26" s="114"/>
      <c r="I26" s="127"/>
      <c r="J26" s="129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14"/>
      <c r="AA26" s="131"/>
      <c r="AB26" s="115"/>
      <c r="AC26" s="116"/>
      <c r="AD26" s="117">
        <f>+IF(ISBLANK('Informations clients'!I26),0,
IF($AG$1=MONTH('Informations clients'!K26),1,0))</f>
        <v>0</v>
      </c>
      <c r="AE26" s="118">
        <f>+IF(ISBLANK('Informations clients'!J26),0,
IF(MONTH('Informations clients'!K26)=$AG$1,1,0))</f>
        <v>0</v>
      </c>
      <c r="AF26" s="119"/>
      <c r="AG26" s="117">
        <f>+IF(ISBLANK('Informations clients'!N26),0,
INDEX(Technique!$B$11:$F$23,MATCH($AG$1,Technique!$B$11:$B$23,0),MATCH(VLOOKUP('Informations clients'!N26,Technique!$A$4:$B$6,2,FALSE),Technique!$B$11:$F$11,0)))</f>
        <v>0</v>
      </c>
      <c r="AH26" s="120">
        <f>+IF(ISBLANK('Informations clients'!O26),0,
IF(VLOOKUP('Informations clients'!O26,Technique!$A$79:$B$81,2,FALSE)=1,0,
IF(VLOOKUP('Informations clients'!O26,Technique!$A$79:$B$81,2,FALSE)=2,1,
IF($AG$1=1,1,0))))</f>
        <v>0</v>
      </c>
      <c r="AI26" s="120">
        <f>+IF(ISBLANK('Informations clients'!P26),0,
IF(MONTH('Informations clients'!T26)=$AG$1,1,0))</f>
        <v>0</v>
      </c>
      <c r="AJ26" s="120">
        <f>+IF(ISBLANK('Informations clients'!Q26),0,IF($AG$1=EDATE('Informations clients'!G26,3),1,0))</f>
        <v>0</v>
      </c>
      <c r="AK26" s="120">
        <f>+IF(ISBLANK('Informations clients'!R26),0,
IF($AG$1=5,1,0))</f>
        <v>0</v>
      </c>
      <c r="AL26" s="120">
        <f>+IF(ISBLANK('Informations clients'!G26),0,IF($AG$1=3,1,0))</f>
        <v>0</v>
      </c>
      <c r="AM26" s="120">
        <f>+IF(ISBLANK('Informations clients'!G26),0,IF($AG$1=3,1,0))</f>
        <v>0</v>
      </c>
      <c r="AN26" s="120">
        <f>IF(ISBLANK('Informations clients'!U26),0,
IF($AG$1=12,1,0))</f>
        <v>0</v>
      </c>
      <c r="AO26" s="120">
        <f>IF(ISBLANK('Informations clients'!#REF!),0,
IF($AG$1=6,1,0))</f>
        <v>0</v>
      </c>
      <c r="AP26" s="120">
        <f>IF(ISBLANK('Informations clients'!#REF!),0,
IF($AG$1=12,1,0))</f>
        <v>1</v>
      </c>
      <c r="AQ26" s="120">
        <f>+IF(ISBLANK('Informations clients'!X26),0,IF($AG$1=2,1,0))</f>
        <v>0</v>
      </c>
      <c r="AR26" s="120">
        <f>IF(ISBLANK('Informations clients'!L26),0,
IF($AG$1=2,1,0))</f>
        <v>0</v>
      </c>
      <c r="AS26" s="120">
        <f>IF(ISBLANK('Informations clients'!AF26),0,
IF(ISBLANK('Informations clients'!U26),0,IF(VLOOKUP('Informations clients'!AF26,Technique!$H$45:$I$48,2,FALSE)=1,0,INDEX(Technique!$B$45:$F$58,MATCH($AG$1,Technique!$B$45:$B$58,0),MATCH('Informations clients'!AF26,Technique!$B$45:$F$45,0)))))</f>
        <v>0</v>
      </c>
      <c r="AT26" s="120">
        <f>+IF(ISBLANK('Informations clients'!AF26),0,
IF(ISBLANK('Informations clients'!V26),0,IF(VLOOKUP('Informations clients'!AF26,Technique!$H$45:$I$48,2,FALSE)=1,0,INDEX(Technique!$B$62:$F$75,MATCH($AG$1,Technique!$B$62:$B$75,0),MATCH('Informations clients'!AF26,Technique!$B$62:$F$62,0)))))</f>
        <v>0</v>
      </c>
      <c r="AU26" s="120">
        <f>+IF(ISBLANK('Informations clients'!AF26),0,
IF(ISBLANK('Informations clients'!W26),0,IF(AND($AG$1=5,VLOOKUP('Informations clients'!AF26,Technique!$H$45:$I$48,2,FALSE)=4),1,0)))</f>
        <v>0</v>
      </c>
      <c r="AV26" s="120">
        <f>+IF(ISBLANK('Informations clients'!X26),0,IF($AG$1=5,1,0))</f>
        <v>0</v>
      </c>
      <c r="AW26" s="121"/>
      <c r="AX26" s="122">
        <f>+IF(ISBLANK('Informations clients'!AG26),0,
IF($AG$1=5,1,0))</f>
        <v>0</v>
      </c>
    </row>
    <row r="27" spans="1:50" s="123" customFormat="1" ht="11.25">
      <c r="A27" s="113" t="str">
        <f>IF(ISBLANK('Informations clients'!A27),"",'Informations clients'!A27)</f>
        <v/>
      </c>
      <c r="B27" s="124" t="str">
        <f>IF(ISBLANK('Informations clients'!C27),"",'Informations clients'!C27)</f>
        <v/>
      </c>
      <c r="C27" s="124" t="str">
        <f>IF(ISBLANK('Informations clients'!E27),"",'Informations clients'!E27)</f>
        <v/>
      </c>
      <c r="D27" s="126" t="str">
        <f>IF(ISBLANK('Informations clients'!G27),"",'Informations clients'!G27)</f>
        <v/>
      </c>
      <c r="E27" s="114"/>
      <c r="F27" s="127"/>
      <c r="G27" s="128"/>
      <c r="H27" s="114"/>
      <c r="I27" s="127"/>
      <c r="J27" s="129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14"/>
      <c r="AA27" s="131"/>
      <c r="AB27" s="115"/>
      <c r="AC27" s="116"/>
      <c r="AD27" s="117">
        <f>+IF(ISBLANK('Informations clients'!I27),0,
IF($AG$1=MONTH('Informations clients'!K27),1,0))</f>
        <v>0</v>
      </c>
      <c r="AE27" s="118">
        <f>+IF(ISBLANK('Informations clients'!J27),0,
IF(MONTH('Informations clients'!K27)=$AG$1,1,0))</f>
        <v>0</v>
      </c>
      <c r="AF27" s="119"/>
      <c r="AG27" s="117">
        <f>+IF(ISBLANK('Informations clients'!N27),0,
INDEX(Technique!$B$11:$F$23,MATCH($AG$1,Technique!$B$11:$B$23,0),MATCH(VLOOKUP('Informations clients'!N27,Technique!$A$4:$B$6,2,FALSE),Technique!$B$11:$F$11,0)))</f>
        <v>0</v>
      </c>
      <c r="AH27" s="120">
        <f>+IF(ISBLANK('Informations clients'!O27),0,
IF(VLOOKUP('Informations clients'!O27,Technique!$A$79:$B$81,2,FALSE)=1,0,
IF(VLOOKUP('Informations clients'!O27,Technique!$A$79:$B$81,2,FALSE)=2,1,
IF($AG$1=1,1,0))))</f>
        <v>0</v>
      </c>
      <c r="AI27" s="120">
        <f>+IF(ISBLANK('Informations clients'!P27),0,
IF(MONTH('Informations clients'!T27)=$AG$1,1,0))</f>
        <v>0</v>
      </c>
      <c r="AJ27" s="120">
        <f>+IF(ISBLANK('Informations clients'!Q27),0,IF($AG$1=EDATE('Informations clients'!G27,3),1,0))</f>
        <v>0</v>
      </c>
      <c r="AK27" s="120">
        <f>+IF(ISBLANK('Informations clients'!R27),0,
IF($AG$1=5,1,0))</f>
        <v>0</v>
      </c>
      <c r="AL27" s="120">
        <f>+IF(ISBLANK('Informations clients'!G27),0,IF($AG$1=3,1,0))</f>
        <v>0</v>
      </c>
      <c r="AM27" s="120">
        <f>+IF(ISBLANK('Informations clients'!G27),0,IF($AG$1=3,1,0))</f>
        <v>0</v>
      </c>
      <c r="AN27" s="120">
        <f>IF(ISBLANK('Informations clients'!U27),0,
IF($AG$1=12,1,0))</f>
        <v>0</v>
      </c>
      <c r="AO27" s="120">
        <f>IF(ISBLANK('Informations clients'!#REF!),0,
IF($AG$1=6,1,0))</f>
        <v>0</v>
      </c>
      <c r="AP27" s="120">
        <f>IF(ISBLANK('Informations clients'!#REF!),0,
IF($AG$1=12,1,0))</f>
        <v>1</v>
      </c>
      <c r="AQ27" s="120">
        <f>+IF(ISBLANK('Informations clients'!X27),0,IF($AG$1=2,1,0))</f>
        <v>0</v>
      </c>
      <c r="AR27" s="120">
        <f>IF(ISBLANK('Informations clients'!L27),0,
IF($AG$1=2,1,0))</f>
        <v>0</v>
      </c>
      <c r="AS27" s="120">
        <f>IF(ISBLANK('Informations clients'!AF27),0,
IF(ISBLANK('Informations clients'!U27),0,IF(VLOOKUP('Informations clients'!AF27,Technique!$H$45:$I$48,2,FALSE)=1,0,INDEX(Technique!$B$45:$F$58,MATCH($AG$1,Technique!$B$45:$B$58,0),MATCH('Informations clients'!AF27,Technique!$B$45:$F$45,0)))))</f>
        <v>0</v>
      </c>
      <c r="AT27" s="120">
        <f>+IF(ISBLANK('Informations clients'!AF27),0,
IF(ISBLANK('Informations clients'!V27),0,IF(VLOOKUP('Informations clients'!AF27,Technique!$H$45:$I$48,2,FALSE)=1,0,INDEX(Technique!$B$62:$F$75,MATCH($AG$1,Technique!$B$62:$B$75,0),MATCH('Informations clients'!AF27,Technique!$B$62:$F$62,0)))))</f>
        <v>0</v>
      </c>
      <c r="AU27" s="120">
        <f>+IF(ISBLANK('Informations clients'!AF27),0,
IF(ISBLANK('Informations clients'!W27),0,IF(AND($AG$1=5,VLOOKUP('Informations clients'!AF27,Technique!$H$45:$I$48,2,FALSE)=4),1,0)))</f>
        <v>0</v>
      </c>
      <c r="AV27" s="120">
        <f>+IF(ISBLANK('Informations clients'!X27),0,IF($AG$1=5,1,0))</f>
        <v>0</v>
      </c>
      <c r="AW27" s="121"/>
      <c r="AX27" s="122">
        <f>+IF(ISBLANK('Informations clients'!AG27),0,
IF($AG$1=5,1,0))</f>
        <v>0</v>
      </c>
    </row>
    <row r="28" spans="1:50" s="123" customFormat="1" ht="11.25">
      <c r="A28" s="113" t="str">
        <f>IF(ISBLANK('Informations clients'!A28),"",'Informations clients'!A28)</f>
        <v/>
      </c>
      <c r="B28" s="124" t="str">
        <f>IF(ISBLANK('Informations clients'!C28),"",'Informations clients'!C28)</f>
        <v/>
      </c>
      <c r="C28" s="124" t="str">
        <f>IF(ISBLANK('Informations clients'!E28),"",'Informations clients'!E28)</f>
        <v/>
      </c>
      <c r="D28" s="126" t="str">
        <f>IF(ISBLANK('Informations clients'!G28),"",'Informations clients'!G28)</f>
        <v/>
      </c>
      <c r="E28" s="114"/>
      <c r="F28" s="127"/>
      <c r="G28" s="128"/>
      <c r="H28" s="114"/>
      <c r="I28" s="127"/>
      <c r="J28" s="129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14"/>
      <c r="AA28" s="131"/>
      <c r="AB28" s="115"/>
      <c r="AC28" s="116"/>
      <c r="AD28" s="117">
        <f>+IF(ISBLANK('Informations clients'!I28),0,
IF($AG$1=MONTH('Informations clients'!K28),1,0))</f>
        <v>0</v>
      </c>
      <c r="AE28" s="118">
        <f>+IF(ISBLANK('Informations clients'!J28),0,
IF(MONTH('Informations clients'!K28)=$AG$1,1,0))</f>
        <v>0</v>
      </c>
      <c r="AF28" s="119"/>
      <c r="AG28" s="117">
        <f>+IF(ISBLANK('Informations clients'!N28),0,
INDEX(Technique!$B$11:$F$23,MATCH($AG$1,Technique!$B$11:$B$23,0),MATCH(VLOOKUP('Informations clients'!N28,Technique!$A$4:$B$6,2,FALSE),Technique!$B$11:$F$11,0)))</f>
        <v>0</v>
      </c>
      <c r="AH28" s="120">
        <f>+IF(ISBLANK('Informations clients'!O28),0,
IF(VLOOKUP('Informations clients'!O28,Technique!$A$79:$B$81,2,FALSE)=1,0,
IF(VLOOKUP('Informations clients'!O28,Technique!$A$79:$B$81,2,FALSE)=2,1,
IF($AG$1=1,1,0))))</f>
        <v>0</v>
      </c>
      <c r="AI28" s="120">
        <f>+IF(ISBLANK('Informations clients'!P28),0,
IF(MONTH('Informations clients'!T28)=$AG$1,1,0))</f>
        <v>0</v>
      </c>
      <c r="AJ28" s="120">
        <f>+IF(ISBLANK('Informations clients'!Q28),0,IF($AG$1=EDATE('Informations clients'!G28,3),1,0))</f>
        <v>0</v>
      </c>
      <c r="AK28" s="120">
        <f>+IF(ISBLANK('Informations clients'!R28),0,
IF($AG$1=5,1,0))</f>
        <v>0</v>
      </c>
      <c r="AL28" s="120">
        <f>+IF(ISBLANK('Informations clients'!G28),0,IF($AG$1=3,1,0))</f>
        <v>0</v>
      </c>
      <c r="AM28" s="120">
        <f>+IF(ISBLANK('Informations clients'!G28),0,IF($AG$1=3,1,0))</f>
        <v>0</v>
      </c>
      <c r="AN28" s="120">
        <f>IF(ISBLANK('Informations clients'!U28),0,
IF($AG$1=12,1,0))</f>
        <v>0</v>
      </c>
      <c r="AO28" s="120">
        <f>IF(ISBLANK('Informations clients'!#REF!),0,
IF($AG$1=6,1,0))</f>
        <v>0</v>
      </c>
      <c r="AP28" s="120">
        <f>IF(ISBLANK('Informations clients'!#REF!),0,
IF($AG$1=12,1,0))</f>
        <v>1</v>
      </c>
      <c r="AQ28" s="120">
        <f>+IF(ISBLANK('Informations clients'!X28),0,IF($AG$1=2,1,0))</f>
        <v>0</v>
      </c>
      <c r="AR28" s="120">
        <f>IF(ISBLANK('Informations clients'!L28),0,
IF($AG$1=2,1,0))</f>
        <v>0</v>
      </c>
      <c r="AS28" s="120">
        <f>IF(ISBLANK('Informations clients'!AF28),0,
IF(ISBLANK('Informations clients'!U28),0,IF(VLOOKUP('Informations clients'!AF28,Technique!$H$45:$I$48,2,FALSE)=1,0,INDEX(Technique!$B$45:$F$58,MATCH($AG$1,Technique!$B$45:$B$58,0),MATCH('Informations clients'!AF28,Technique!$B$45:$F$45,0)))))</f>
        <v>0</v>
      </c>
      <c r="AT28" s="120">
        <f>+IF(ISBLANK('Informations clients'!AF28),0,
IF(ISBLANK('Informations clients'!V28),0,IF(VLOOKUP('Informations clients'!AF28,Technique!$H$45:$I$48,2,FALSE)=1,0,INDEX(Technique!$B$62:$F$75,MATCH($AG$1,Technique!$B$62:$B$75,0),MATCH('Informations clients'!AF28,Technique!$B$62:$F$62,0)))))</f>
        <v>0</v>
      </c>
      <c r="AU28" s="120">
        <f>+IF(ISBLANK('Informations clients'!AF28),0,
IF(ISBLANK('Informations clients'!W28),0,IF(AND($AG$1=5,VLOOKUP('Informations clients'!AF28,Technique!$H$45:$I$48,2,FALSE)=4),1,0)))</f>
        <v>0</v>
      </c>
      <c r="AV28" s="120">
        <f>+IF(ISBLANK('Informations clients'!X28),0,IF($AG$1=5,1,0))</f>
        <v>0</v>
      </c>
      <c r="AW28" s="121"/>
      <c r="AX28" s="122">
        <f>+IF(ISBLANK('Informations clients'!AG28),0,
IF($AG$1=5,1,0))</f>
        <v>0</v>
      </c>
    </row>
    <row r="29" spans="1:50" s="123" customFormat="1" ht="11.25">
      <c r="A29" s="113" t="str">
        <f>IF(ISBLANK('Informations clients'!A29),"",'Informations clients'!A29)</f>
        <v/>
      </c>
      <c r="B29" s="124" t="str">
        <f>IF(ISBLANK('Informations clients'!C29),"",'Informations clients'!C29)</f>
        <v/>
      </c>
      <c r="C29" s="124" t="str">
        <f>IF(ISBLANK('Informations clients'!E29),"",'Informations clients'!E29)</f>
        <v/>
      </c>
      <c r="D29" s="126" t="str">
        <f>IF(ISBLANK('Informations clients'!G29),"",'Informations clients'!G29)</f>
        <v/>
      </c>
      <c r="E29" s="114"/>
      <c r="F29" s="127"/>
      <c r="G29" s="128"/>
      <c r="H29" s="114"/>
      <c r="I29" s="127"/>
      <c r="J29" s="129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14"/>
      <c r="AA29" s="131"/>
      <c r="AB29" s="115"/>
      <c r="AC29" s="116"/>
      <c r="AD29" s="117">
        <f>+IF(ISBLANK('Informations clients'!I29),0,
IF($AG$1=MONTH('Informations clients'!K29),1,0))</f>
        <v>0</v>
      </c>
      <c r="AE29" s="118">
        <f>+IF(ISBLANK('Informations clients'!J29),0,
IF(MONTH('Informations clients'!K29)=$AG$1,1,0))</f>
        <v>0</v>
      </c>
      <c r="AF29" s="119"/>
      <c r="AG29" s="117">
        <f>+IF(ISBLANK('Informations clients'!N29),0,
INDEX(Technique!$B$11:$F$23,MATCH($AG$1,Technique!$B$11:$B$23,0),MATCH(VLOOKUP('Informations clients'!N29,Technique!$A$4:$B$6,2,FALSE),Technique!$B$11:$F$11,0)))</f>
        <v>0</v>
      </c>
      <c r="AH29" s="120">
        <f>+IF(ISBLANK('Informations clients'!O29),0,
IF(VLOOKUP('Informations clients'!O29,Technique!$A$79:$B$81,2,FALSE)=1,0,
IF(VLOOKUP('Informations clients'!O29,Technique!$A$79:$B$81,2,FALSE)=2,1,
IF($AG$1=1,1,0))))</f>
        <v>0</v>
      </c>
      <c r="AI29" s="120">
        <f>+IF(ISBLANK('Informations clients'!P29),0,
IF(MONTH('Informations clients'!T29)=$AG$1,1,0))</f>
        <v>0</v>
      </c>
      <c r="AJ29" s="120">
        <f>+IF(ISBLANK('Informations clients'!Q29),0,IF($AG$1=EDATE('Informations clients'!G29,3),1,0))</f>
        <v>0</v>
      </c>
      <c r="AK29" s="120">
        <f>+IF(ISBLANK('Informations clients'!R29),0,
IF($AG$1=5,1,0))</f>
        <v>0</v>
      </c>
      <c r="AL29" s="120">
        <f>+IF(ISBLANK('Informations clients'!G29),0,IF($AG$1=3,1,0))</f>
        <v>0</v>
      </c>
      <c r="AM29" s="120">
        <f>+IF(ISBLANK('Informations clients'!G29),0,IF($AG$1=3,1,0))</f>
        <v>0</v>
      </c>
      <c r="AN29" s="120">
        <f>IF(ISBLANK('Informations clients'!U29),0,
IF($AG$1=12,1,0))</f>
        <v>0</v>
      </c>
      <c r="AO29" s="120">
        <f>IF(ISBLANK('Informations clients'!#REF!),0,
IF($AG$1=6,1,0))</f>
        <v>0</v>
      </c>
      <c r="AP29" s="120">
        <f>IF(ISBLANK('Informations clients'!#REF!),0,
IF($AG$1=12,1,0))</f>
        <v>1</v>
      </c>
      <c r="AQ29" s="120">
        <f>+IF(ISBLANK('Informations clients'!X29),0,IF($AG$1=2,1,0))</f>
        <v>0</v>
      </c>
      <c r="AR29" s="120">
        <f>IF(ISBLANK('Informations clients'!L29),0,
IF($AG$1=2,1,0))</f>
        <v>0</v>
      </c>
      <c r="AS29" s="120">
        <f>IF(ISBLANK('Informations clients'!AF29),0,
IF(ISBLANK('Informations clients'!U29),0,IF(VLOOKUP('Informations clients'!AF29,Technique!$H$45:$I$48,2,FALSE)=1,0,INDEX(Technique!$B$45:$F$58,MATCH($AG$1,Technique!$B$45:$B$58,0),MATCH('Informations clients'!AF29,Technique!$B$45:$F$45,0)))))</f>
        <v>0</v>
      </c>
      <c r="AT29" s="120">
        <f>+IF(ISBLANK('Informations clients'!AF29),0,
IF(ISBLANK('Informations clients'!V29),0,IF(VLOOKUP('Informations clients'!AF29,Technique!$H$45:$I$48,2,FALSE)=1,0,INDEX(Technique!$B$62:$F$75,MATCH($AG$1,Technique!$B$62:$B$75,0),MATCH('Informations clients'!AF29,Technique!$B$62:$F$62,0)))))</f>
        <v>0</v>
      </c>
      <c r="AU29" s="120">
        <f>+IF(ISBLANK('Informations clients'!AF29),0,
IF(ISBLANK('Informations clients'!W29),0,IF(AND($AG$1=5,VLOOKUP('Informations clients'!AF29,Technique!$H$45:$I$48,2,FALSE)=4),1,0)))</f>
        <v>0</v>
      </c>
      <c r="AV29" s="120">
        <f>+IF(ISBLANK('Informations clients'!X29),0,IF($AG$1=5,1,0))</f>
        <v>0</v>
      </c>
      <c r="AW29" s="121"/>
      <c r="AX29" s="122">
        <f>+IF(ISBLANK('Informations clients'!AG29),0,
IF($AG$1=5,1,0))</f>
        <v>0</v>
      </c>
    </row>
    <row r="30" spans="1:50" s="123" customFormat="1" ht="11.25">
      <c r="A30" s="113" t="str">
        <f>IF(ISBLANK('Informations clients'!A30),"",'Informations clients'!A30)</f>
        <v/>
      </c>
      <c r="B30" s="124" t="str">
        <f>IF(ISBLANK('Informations clients'!C30),"",'Informations clients'!C30)</f>
        <v/>
      </c>
      <c r="C30" s="124" t="str">
        <f>IF(ISBLANK('Informations clients'!E30),"",'Informations clients'!E30)</f>
        <v/>
      </c>
      <c r="D30" s="126" t="str">
        <f>IF(ISBLANK('Informations clients'!G30),"",'Informations clients'!G30)</f>
        <v/>
      </c>
      <c r="E30" s="114"/>
      <c r="F30" s="127"/>
      <c r="G30" s="128"/>
      <c r="H30" s="114"/>
      <c r="I30" s="127"/>
      <c r="J30" s="129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14"/>
      <c r="AA30" s="131"/>
      <c r="AB30" s="115"/>
      <c r="AC30" s="116"/>
      <c r="AD30" s="117">
        <f>+IF(ISBLANK('Informations clients'!I30),0,
IF($AG$1=MONTH('Informations clients'!K30),1,0))</f>
        <v>0</v>
      </c>
      <c r="AE30" s="118">
        <f>+IF(ISBLANK('Informations clients'!J30),0,
IF(MONTH('Informations clients'!K30)=$AG$1,1,0))</f>
        <v>0</v>
      </c>
      <c r="AF30" s="119"/>
      <c r="AG30" s="117">
        <f>+IF(ISBLANK('Informations clients'!N30),0,
INDEX(Technique!$B$11:$F$23,MATCH($AG$1,Technique!$B$11:$B$23,0),MATCH(VLOOKUP('Informations clients'!N30,Technique!$A$4:$B$6,2,FALSE),Technique!$B$11:$F$11,0)))</f>
        <v>0</v>
      </c>
      <c r="AH30" s="120">
        <f>+IF(ISBLANK('Informations clients'!O30),0,
IF(VLOOKUP('Informations clients'!O30,Technique!$A$79:$B$81,2,FALSE)=1,0,
IF(VLOOKUP('Informations clients'!O30,Technique!$A$79:$B$81,2,FALSE)=2,1,
IF($AG$1=1,1,0))))</f>
        <v>0</v>
      </c>
      <c r="AI30" s="120">
        <f>+IF(ISBLANK('Informations clients'!P30),0,
IF(MONTH('Informations clients'!T30)=$AG$1,1,0))</f>
        <v>0</v>
      </c>
      <c r="AJ30" s="120">
        <f>+IF(ISBLANK('Informations clients'!Q30),0,IF($AG$1=EDATE('Informations clients'!G30,3),1,0))</f>
        <v>0</v>
      </c>
      <c r="AK30" s="120">
        <f>+IF(ISBLANK('Informations clients'!R30),0,
IF($AG$1=5,1,0))</f>
        <v>0</v>
      </c>
      <c r="AL30" s="120">
        <f>+IF(ISBLANK('Informations clients'!G30),0,IF($AG$1=3,1,0))</f>
        <v>0</v>
      </c>
      <c r="AM30" s="120">
        <f>+IF(ISBLANK('Informations clients'!G30),0,IF($AG$1=3,1,0))</f>
        <v>0</v>
      </c>
      <c r="AN30" s="120">
        <f>IF(ISBLANK('Informations clients'!U30),0,
IF($AG$1=12,1,0))</f>
        <v>0</v>
      </c>
      <c r="AO30" s="120">
        <f>IF(ISBLANK('Informations clients'!#REF!),0,
IF($AG$1=6,1,0))</f>
        <v>0</v>
      </c>
      <c r="AP30" s="120">
        <f>IF(ISBLANK('Informations clients'!#REF!),0,
IF($AG$1=12,1,0))</f>
        <v>1</v>
      </c>
      <c r="AQ30" s="120">
        <f>+IF(ISBLANK('Informations clients'!X30),0,IF($AG$1=2,1,0))</f>
        <v>0</v>
      </c>
      <c r="AR30" s="120">
        <f>IF(ISBLANK('Informations clients'!L30),0,
IF($AG$1=2,1,0))</f>
        <v>0</v>
      </c>
      <c r="AS30" s="120">
        <f>IF(ISBLANK('Informations clients'!AF30),0,
IF(ISBLANK('Informations clients'!U30),0,IF(VLOOKUP('Informations clients'!AF30,Technique!$H$45:$I$48,2,FALSE)=1,0,INDEX(Technique!$B$45:$F$58,MATCH($AG$1,Technique!$B$45:$B$58,0),MATCH('Informations clients'!AF30,Technique!$B$45:$F$45,0)))))</f>
        <v>0</v>
      </c>
      <c r="AT30" s="120">
        <f>+IF(ISBLANK('Informations clients'!AF30),0,
IF(ISBLANK('Informations clients'!V30),0,IF(VLOOKUP('Informations clients'!AF30,Technique!$H$45:$I$48,2,FALSE)=1,0,INDEX(Technique!$B$62:$F$75,MATCH($AG$1,Technique!$B$62:$B$75,0),MATCH('Informations clients'!AF30,Technique!$B$62:$F$62,0)))))</f>
        <v>0</v>
      </c>
      <c r="AU30" s="120">
        <f>+IF(ISBLANK('Informations clients'!AF30),0,
IF(ISBLANK('Informations clients'!W30),0,IF(AND($AG$1=5,VLOOKUP('Informations clients'!AF30,Technique!$H$45:$I$48,2,FALSE)=4),1,0)))</f>
        <v>0</v>
      </c>
      <c r="AV30" s="120">
        <f>+IF(ISBLANK('Informations clients'!X30),0,IF($AG$1=5,1,0))</f>
        <v>0</v>
      </c>
      <c r="AW30" s="121"/>
      <c r="AX30" s="122">
        <f>+IF(ISBLANK('Informations clients'!AG30),0,
IF($AG$1=5,1,0))</f>
        <v>0</v>
      </c>
    </row>
    <row r="31" spans="1:50" s="123" customFormat="1" ht="11.25">
      <c r="A31" s="113" t="str">
        <f>IF(ISBLANK('Informations clients'!A31),"",'Informations clients'!A31)</f>
        <v/>
      </c>
      <c r="B31" s="124" t="str">
        <f>IF(ISBLANK('Informations clients'!C31),"",'Informations clients'!C31)</f>
        <v/>
      </c>
      <c r="C31" s="124" t="str">
        <f>IF(ISBLANK('Informations clients'!E31),"",'Informations clients'!E31)</f>
        <v/>
      </c>
      <c r="D31" s="126" t="str">
        <f>IF(ISBLANK('Informations clients'!G31),"",'Informations clients'!G31)</f>
        <v/>
      </c>
      <c r="E31" s="114"/>
      <c r="F31" s="127"/>
      <c r="G31" s="128"/>
      <c r="H31" s="114"/>
      <c r="I31" s="127"/>
      <c r="J31" s="129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14"/>
      <c r="AA31" s="131"/>
      <c r="AB31" s="115"/>
      <c r="AC31" s="116"/>
      <c r="AD31" s="117">
        <f>+IF(ISBLANK('Informations clients'!I31),0,
IF($AG$1=MONTH('Informations clients'!K31),1,0))</f>
        <v>0</v>
      </c>
      <c r="AE31" s="118">
        <f>+IF(ISBLANK('Informations clients'!J31),0,
IF(MONTH('Informations clients'!K31)=$AG$1,1,0))</f>
        <v>0</v>
      </c>
      <c r="AF31" s="119"/>
      <c r="AG31" s="117">
        <f>+IF(ISBLANK('Informations clients'!N31),0,
INDEX(Technique!$B$11:$F$23,MATCH($AG$1,Technique!$B$11:$B$23,0),MATCH(VLOOKUP('Informations clients'!N31,Technique!$A$4:$B$6,2,FALSE),Technique!$B$11:$F$11,0)))</f>
        <v>0</v>
      </c>
      <c r="AH31" s="120">
        <f>+IF(ISBLANK('Informations clients'!O31),0,
IF(VLOOKUP('Informations clients'!O31,Technique!$A$79:$B$81,2,FALSE)=1,0,
IF(VLOOKUP('Informations clients'!O31,Technique!$A$79:$B$81,2,FALSE)=2,1,
IF($AG$1=1,1,0))))</f>
        <v>0</v>
      </c>
      <c r="AI31" s="120">
        <f>+IF(ISBLANK('Informations clients'!P31),0,
IF(MONTH('Informations clients'!T31)=$AG$1,1,0))</f>
        <v>0</v>
      </c>
      <c r="AJ31" s="120">
        <f>+IF(ISBLANK('Informations clients'!Q31),0,IF($AG$1=EDATE('Informations clients'!G31,3),1,0))</f>
        <v>0</v>
      </c>
      <c r="AK31" s="120">
        <f>+IF(ISBLANK('Informations clients'!R31),0,
IF($AG$1=5,1,0))</f>
        <v>0</v>
      </c>
      <c r="AL31" s="120">
        <f>+IF(ISBLANK('Informations clients'!G31),0,IF($AG$1=3,1,0))</f>
        <v>0</v>
      </c>
      <c r="AM31" s="120">
        <f>+IF(ISBLANK('Informations clients'!G31),0,IF($AG$1=3,1,0))</f>
        <v>0</v>
      </c>
      <c r="AN31" s="120">
        <f>IF(ISBLANK('Informations clients'!U31),0,
IF($AG$1=12,1,0))</f>
        <v>0</v>
      </c>
      <c r="AO31" s="120">
        <f>IF(ISBLANK('Informations clients'!#REF!),0,
IF($AG$1=6,1,0))</f>
        <v>0</v>
      </c>
      <c r="AP31" s="120">
        <f>IF(ISBLANK('Informations clients'!#REF!),0,
IF($AG$1=12,1,0))</f>
        <v>1</v>
      </c>
      <c r="AQ31" s="120">
        <f>+IF(ISBLANK('Informations clients'!X31),0,IF($AG$1=2,1,0))</f>
        <v>0</v>
      </c>
      <c r="AR31" s="120">
        <f>IF(ISBLANK('Informations clients'!L31),0,
IF($AG$1=2,1,0))</f>
        <v>0</v>
      </c>
      <c r="AS31" s="120">
        <f>IF(ISBLANK('Informations clients'!AF31),0,
IF(ISBLANK('Informations clients'!U31),0,IF(VLOOKUP('Informations clients'!AF31,Technique!$H$45:$I$48,2,FALSE)=1,0,INDEX(Technique!$B$45:$F$58,MATCH($AG$1,Technique!$B$45:$B$58,0),MATCH('Informations clients'!AF31,Technique!$B$45:$F$45,0)))))</f>
        <v>0</v>
      </c>
      <c r="AT31" s="120">
        <f>+IF(ISBLANK('Informations clients'!AF31),0,
IF(ISBLANK('Informations clients'!V31),0,IF(VLOOKUP('Informations clients'!AF31,Technique!$H$45:$I$48,2,FALSE)=1,0,INDEX(Technique!$B$62:$F$75,MATCH($AG$1,Technique!$B$62:$B$75,0),MATCH('Informations clients'!AF31,Technique!$B$62:$F$62,0)))))</f>
        <v>0</v>
      </c>
      <c r="AU31" s="120">
        <f>+IF(ISBLANK('Informations clients'!AF31),0,
IF(ISBLANK('Informations clients'!W31),0,IF(AND($AG$1=5,VLOOKUP('Informations clients'!AF31,Technique!$H$45:$I$48,2,FALSE)=4),1,0)))</f>
        <v>0</v>
      </c>
      <c r="AV31" s="120">
        <f>+IF(ISBLANK('Informations clients'!X31),0,IF($AG$1=5,1,0))</f>
        <v>0</v>
      </c>
      <c r="AW31" s="121"/>
      <c r="AX31" s="122">
        <f>+IF(ISBLANK('Informations clients'!AG31),0,
IF($AG$1=5,1,0))</f>
        <v>0</v>
      </c>
    </row>
    <row r="32" spans="1:50" s="123" customFormat="1" ht="11.25">
      <c r="A32" s="113" t="str">
        <f>IF(ISBLANK('Informations clients'!A32),"",'Informations clients'!A32)</f>
        <v/>
      </c>
      <c r="B32" s="124" t="str">
        <f>IF(ISBLANK('Informations clients'!C32),"",'Informations clients'!C32)</f>
        <v/>
      </c>
      <c r="C32" s="124" t="str">
        <f>IF(ISBLANK('Informations clients'!E32),"",'Informations clients'!E32)</f>
        <v/>
      </c>
      <c r="D32" s="126" t="str">
        <f>IF(ISBLANK('Informations clients'!G32),"",'Informations clients'!G32)</f>
        <v/>
      </c>
      <c r="E32" s="114"/>
      <c r="F32" s="127"/>
      <c r="G32" s="128"/>
      <c r="H32" s="114"/>
      <c r="I32" s="127"/>
      <c r="J32" s="129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14"/>
      <c r="AA32" s="131"/>
      <c r="AB32" s="115"/>
      <c r="AC32" s="116"/>
      <c r="AD32" s="117">
        <f>+IF(ISBLANK('Informations clients'!I32),0,
IF($AG$1=MONTH('Informations clients'!K32),1,0))</f>
        <v>0</v>
      </c>
      <c r="AE32" s="118">
        <f>+IF(ISBLANK('Informations clients'!J32),0,
IF(MONTH('Informations clients'!K32)=$AG$1,1,0))</f>
        <v>0</v>
      </c>
      <c r="AF32" s="119"/>
      <c r="AG32" s="117">
        <f>+IF(ISBLANK('Informations clients'!N32),0,
INDEX(Technique!$B$11:$F$23,MATCH($AG$1,Technique!$B$11:$B$23,0),MATCH(VLOOKUP('Informations clients'!N32,Technique!$A$4:$B$6,2,FALSE),Technique!$B$11:$F$11,0)))</f>
        <v>0</v>
      </c>
      <c r="AH32" s="120">
        <f>+IF(ISBLANK('Informations clients'!O32),0,
IF(VLOOKUP('Informations clients'!O32,Technique!$A$79:$B$81,2,FALSE)=1,0,
IF(VLOOKUP('Informations clients'!O32,Technique!$A$79:$B$81,2,FALSE)=2,1,
IF($AG$1=1,1,0))))</f>
        <v>0</v>
      </c>
      <c r="AI32" s="120">
        <f>+IF(ISBLANK('Informations clients'!P32),0,
IF(MONTH('Informations clients'!T32)=$AG$1,1,0))</f>
        <v>0</v>
      </c>
      <c r="AJ32" s="120">
        <f>+IF(ISBLANK('Informations clients'!Q32),0,IF($AG$1=EDATE('Informations clients'!G32,3),1,0))</f>
        <v>0</v>
      </c>
      <c r="AK32" s="120">
        <f>+IF(ISBLANK('Informations clients'!R32),0,
IF($AG$1=5,1,0))</f>
        <v>0</v>
      </c>
      <c r="AL32" s="120">
        <f>+IF(ISBLANK('Informations clients'!G32),0,IF($AG$1=3,1,0))</f>
        <v>0</v>
      </c>
      <c r="AM32" s="120">
        <f>+IF(ISBLANK('Informations clients'!G32),0,IF($AG$1=3,1,0))</f>
        <v>0</v>
      </c>
      <c r="AN32" s="120">
        <f>IF(ISBLANK('Informations clients'!U32),0,
IF($AG$1=12,1,0))</f>
        <v>0</v>
      </c>
      <c r="AO32" s="120">
        <f>IF(ISBLANK('Informations clients'!#REF!),0,
IF($AG$1=6,1,0))</f>
        <v>0</v>
      </c>
      <c r="AP32" s="120">
        <f>IF(ISBLANK('Informations clients'!#REF!),0,
IF($AG$1=12,1,0))</f>
        <v>1</v>
      </c>
      <c r="AQ32" s="120">
        <f>+IF(ISBLANK('Informations clients'!X32),0,IF($AG$1=2,1,0))</f>
        <v>0</v>
      </c>
      <c r="AR32" s="120">
        <f>IF(ISBLANK('Informations clients'!L32),0,
IF($AG$1=2,1,0))</f>
        <v>0</v>
      </c>
      <c r="AS32" s="120">
        <f>IF(ISBLANK('Informations clients'!AF32),0,
IF(ISBLANK('Informations clients'!U32),0,IF(VLOOKUP('Informations clients'!AF32,Technique!$H$45:$I$48,2,FALSE)=1,0,INDEX(Technique!$B$45:$F$58,MATCH($AG$1,Technique!$B$45:$B$58,0),MATCH('Informations clients'!AF32,Technique!$B$45:$F$45,0)))))</f>
        <v>0</v>
      </c>
      <c r="AT32" s="120">
        <f>+IF(ISBLANK('Informations clients'!AF32),0,
IF(ISBLANK('Informations clients'!V32),0,IF(VLOOKUP('Informations clients'!AF32,Technique!$H$45:$I$48,2,FALSE)=1,0,INDEX(Technique!$B$62:$F$75,MATCH($AG$1,Technique!$B$62:$B$75,0),MATCH('Informations clients'!AF32,Technique!$B$62:$F$62,0)))))</f>
        <v>0</v>
      </c>
      <c r="AU32" s="120">
        <f>+IF(ISBLANK('Informations clients'!AF32),0,
IF(ISBLANK('Informations clients'!W32),0,IF(AND($AG$1=5,VLOOKUP('Informations clients'!AF32,Technique!$H$45:$I$48,2,FALSE)=4),1,0)))</f>
        <v>0</v>
      </c>
      <c r="AV32" s="120">
        <f>+IF(ISBLANK('Informations clients'!X32),0,IF($AG$1=5,1,0))</f>
        <v>0</v>
      </c>
      <c r="AW32" s="121"/>
      <c r="AX32" s="122">
        <f>+IF(ISBLANK('Informations clients'!AG32),0,
IF($AG$1=5,1,0))</f>
        <v>0</v>
      </c>
    </row>
    <row r="33" spans="1:50" s="123" customFormat="1" ht="11.25">
      <c r="A33" s="113" t="str">
        <f>IF(ISBLANK('Informations clients'!A33),"",'Informations clients'!A33)</f>
        <v/>
      </c>
      <c r="B33" s="124" t="str">
        <f>IF(ISBLANK('Informations clients'!C33),"",'Informations clients'!C33)</f>
        <v/>
      </c>
      <c r="C33" s="124" t="str">
        <f>IF(ISBLANK('Informations clients'!E33),"",'Informations clients'!E33)</f>
        <v/>
      </c>
      <c r="D33" s="126" t="str">
        <f>IF(ISBLANK('Informations clients'!G33),"",'Informations clients'!G33)</f>
        <v/>
      </c>
      <c r="E33" s="114"/>
      <c r="F33" s="127"/>
      <c r="G33" s="128"/>
      <c r="H33" s="114"/>
      <c r="I33" s="127"/>
      <c r="J33" s="129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14"/>
      <c r="AA33" s="131"/>
      <c r="AB33" s="115"/>
      <c r="AC33" s="116"/>
      <c r="AD33" s="117">
        <f>+IF(ISBLANK('Informations clients'!I33),0,
IF($AG$1=MONTH('Informations clients'!K33),1,0))</f>
        <v>0</v>
      </c>
      <c r="AE33" s="118">
        <f>+IF(ISBLANK('Informations clients'!J33),0,
IF(MONTH('Informations clients'!K33)=$AG$1,1,0))</f>
        <v>0</v>
      </c>
      <c r="AF33" s="119"/>
      <c r="AG33" s="117">
        <f>+IF(ISBLANK('Informations clients'!N33),0,
INDEX(Technique!$B$11:$F$23,MATCH($AG$1,Technique!$B$11:$B$23,0),MATCH(VLOOKUP('Informations clients'!N33,Technique!$A$4:$B$6,2,FALSE),Technique!$B$11:$F$11,0)))</f>
        <v>0</v>
      </c>
      <c r="AH33" s="120">
        <f>+IF(ISBLANK('Informations clients'!P33),0,
IF(VLOOKUP('Informations clients'!P33,Technique!$A$79:$B$81,2,FALSE)=1,0,
IF(VLOOKUP('Informations clients'!P33,Technique!$A$79:$B$81,2,FALSE)=2,1,
IF($AG$1=1,1,0))))</f>
        <v>0</v>
      </c>
      <c r="AI33" s="120">
        <f>+IF(ISBLANK('Informations clients'!O33),0,
IF(MONTH('Informations clients'!S33)=$AG$1,1,0))</f>
        <v>0</v>
      </c>
      <c r="AJ33" s="120">
        <f>+IF(ISBLANK('Informations clients'!Q33),0,IF($AG$1=EDATE('Informations clients'!G33,3),1,0))</f>
        <v>0</v>
      </c>
      <c r="AK33" s="120">
        <f>+IF(ISBLANK('Informations clients'!Z33),0,
IF($AG$1=5,1,0))</f>
        <v>0</v>
      </c>
      <c r="AL33" s="120">
        <f>+IF(ISBLANK('Informations clients'!G33),0,IF($AG$1=3,1,0))</f>
        <v>0</v>
      </c>
      <c r="AM33" s="120">
        <f>+IF(ISBLANK('Informations clients'!G33),0,IF($AG$1=3,1,0))</f>
        <v>0</v>
      </c>
      <c r="AN33" s="120">
        <f>IF(ISBLANK('Informations clients'!U33),0,
IF($AG$1=12,1,0))</f>
        <v>0</v>
      </c>
      <c r="AO33" s="120">
        <f>IF(ISBLANK('Informations clients'!AA33),0,
IF($AG$1=6,1,0))</f>
        <v>0</v>
      </c>
      <c r="AP33" s="120">
        <f>IF(ISBLANK('Informations clients'!AA33),0,
IF($AG$1=12,1,0))</f>
        <v>0</v>
      </c>
      <c r="AQ33" s="120">
        <f>+IF(ISBLANK('Informations clients'!X33),0,IF($AG$1=2,1,0))</f>
        <v>0</v>
      </c>
      <c r="AR33" s="120">
        <f>IF(ISBLANK('Informations clients'!L33),0,
IF($AG$1=2,1,0))</f>
        <v>0</v>
      </c>
      <c r="AS33" s="120">
        <f>IF(ISBLANK('Informations clients'!AF33),0,
IF(ISBLANK('Informations clients'!Q33),0,IF(VLOOKUP('Informations clients'!AF33,Technique!$H$45:$I$48,2,FALSE)=1,0,INDEX(Technique!$B$45:$F$58,MATCH($AG$1,Technique!$B$45:$B$58,0),MATCH('Informations clients'!AF33,Technique!$B$45:$F$45,0)))))</f>
        <v>0</v>
      </c>
      <c r="AT33" s="120">
        <f>+IF(ISBLANK('Informations clients'!AF33),0,
IF(ISBLANK('Informations clients'!R33),0,IF(VLOOKUP('Informations clients'!AF33,Technique!$H$45:$I$48,2,FALSE)=1,0,INDEX(Technique!$B$62:$F$75,MATCH($AG$1,Technique!$B$62:$B$75,0),MATCH('Informations clients'!AF33,Technique!$B$62:$F$62,0)))))</f>
        <v>0</v>
      </c>
      <c r="AU33" s="120">
        <f>+IF(ISBLANK('Informations clients'!AF33),0,
IF(ISBLANK('Informations clients'!U33),0,IF(AND($AG$1=5,VLOOKUP('Informations clients'!AF33,Technique!$H$45:$I$48,2,FALSE)=4),1,0)))</f>
        <v>0</v>
      </c>
      <c r="AV33" s="120">
        <f>+IF(ISBLANK('Informations clients'!V33),0,IF($AG$1=5,1,0))</f>
        <v>0</v>
      </c>
      <c r="AW33" s="121"/>
      <c r="AX33" s="122">
        <f>+IF(ISBLANK('Informations clients'!AG33),0,
IF($AG$1=5,1,0))</f>
        <v>0</v>
      </c>
    </row>
    <row r="34" spans="1:50" s="123" customFormat="1" ht="11.25">
      <c r="A34" s="113" t="str">
        <f>IF(ISBLANK('Informations clients'!A34),"",'Informations clients'!A34)</f>
        <v/>
      </c>
      <c r="B34" s="124" t="str">
        <f>IF(ISBLANK('Informations clients'!C34),"",'Informations clients'!C34)</f>
        <v/>
      </c>
      <c r="C34" s="124" t="str">
        <f>IF(ISBLANK('Informations clients'!E34),"",'Informations clients'!E34)</f>
        <v/>
      </c>
      <c r="D34" s="126" t="str">
        <f>IF(ISBLANK('Informations clients'!G34),"",'Informations clients'!G34)</f>
        <v/>
      </c>
      <c r="E34" s="114"/>
      <c r="F34" s="127"/>
      <c r="G34" s="128"/>
      <c r="H34" s="114"/>
      <c r="I34" s="127"/>
      <c r="J34" s="129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14"/>
      <c r="AA34" s="131"/>
      <c r="AB34" s="115"/>
      <c r="AC34" s="116"/>
      <c r="AD34" s="117">
        <f>+IF(ISBLANK('Informations clients'!I34),0,
IF($AG$1=MONTH('Informations clients'!K34),1,0))</f>
        <v>0</v>
      </c>
      <c r="AE34" s="118">
        <f>+IF(ISBLANK('Informations clients'!J34),0,
IF(MONTH('Informations clients'!K34)=$AG$1,1,0))</f>
        <v>0</v>
      </c>
      <c r="AF34" s="119"/>
      <c r="AG34" s="117">
        <f>+IF(ISBLANK('Informations clients'!N34),0,
INDEX(Technique!$B$11:$F$23,MATCH($AG$1,Technique!$B$11:$B$23,0),MATCH(VLOOKUP('Informations clients'!N34,Technique!$A$4:$B$6,2,FALSE),Technique!$B$11:$F$11,0)))</f>
        <v>0</v>
      </c>
      <c r="AH34" s="120">
        <f>+IF(ISBLANK('Informations clients'!P34),0,
IF(VLOOKUP('Informations clients'!P34,Technique!$A$79:$B$81,2,FALSE)=1,0,
IF(VLOOKUP('Informations clients'!P34,Technique!$A$79:$B$81,2,FALSE)=2,1,
IF($AG$1=1,1,0))))</f>
        <v>0</v>
      </c>
      <c r="AI34" s="120">
        <f>+IF(ISBLANK('Informations clients'!O34),0,
IF(MONTH('Informations clients'!S34)=$AG$1,1,0))</f>
        <v>0</v>
      </c>
      <c r="AJ34" s="120">
        <f>+IF(ISBLANK('Informations clients'!Q34),0,IF($AG$1=EDATE('Informations clients'!G34,3),1,0))</f>
        <v>0</v>
      </c>
      <c r="AK34" s="120">
        <f>+IF(ISBLANK('Informations clients'!Z34),0,
IF($AG$1=5,1,0))</f>
        <v>0</v>
      </c>
      <c r="AL34" s="120">
        <f>+IF(ISBLANK('Informations clients'!G34),0,IF($AG$1=3,1,0))</f>
        <v>0</v>
      </c>
      <c r="AM34" s="120">
        <f>+IF(ISBLANK('Informations clients'!G34),0,IF($AG$1=3,1,0))</f>
        <v>0</v>
      </c>
      <c r="AN34" s="120">
        <f>IF(ISBLANK('Informations clients'!U34),0,
IF($AG$1=12,1,0))</f>
        <v>0</v>
      </c>
      <c r="AO34" s="120">
        <f>IF(ISBLANK('Informations clients'!AA34),0,
IF($AG$1=6,1,0))</f>
        <v>0</v>
      </c>
      <c r="AP34" s="120">
        <f>IF(ISBLANK('Informations clients'!AA34),0,
IF($AG$1=12,1,0))</f>
        <v>0</v>
      </c>
      <c r="AQ34" s="120">
        <f>+IF(ISBLANK('Informations clients'!X34),0,IF($AG$1=2,1,0))</f>
        <v>0</v>
      </c>
      <c r="AR34" s="120">
        <f>IF(ISBLANK('Informations clients'!L34),0,
IF($AG$1=2,1,0))</f>
        <v>0</v>
      </c>
      <c r="AS34" s="120">
        <f>IF(ISBLANK('Informations clients'!AF34),0,
IF(ISBLANK('Informations clients'!Q34),0,IF(VLOOKUP('Informations clients'!AF34,Technique!$H$45:$I$48,2,FALSE)=1,0,INDEX(Technique!$B$45:$F$58,MATCH($AG$1,Technique!$B$45:$B$58,0),MATCH('Informations clients'!AF34,Technique!$B$45:$F$45,0)))))</f>
        <v>0</v>
      </c>
      <c r="AT34" s="120">
        <f>+IF(ISBLANK('Informations clients'!AF34),0,
IF(ISBLANK('Informations clients'!R34),0,IF(VLOOKUP('Informations clients'!AF34,Technique!$H$45:$I$48,2,FALSE)=1,0,INDEX(Technique!$B$62:$F$75,MATCH($AG$1,Technique!$B$62:$B$75,0),MATCH('Informations clients'!AF34,Technique!$B$62:$F$62,0)))))</f>
        <v>0</v>
      </c>
      <c r="AU34" s="120">
        <f>+IF(ISBLANK('Informations clients'!AF34),0,
IF(ISBLANK('Informations clients'!U34),0,IF(AND($AG$1=5,VLOOKUP('Informations clients'!AF34,Technique!$H$45:$I$48,2,FALSE)=4),1,0)))</f>
        <v>0</v>
      </c>
      <c r="AV34" s="120">
        <f>+IF(ISBLANK('Informations clients'!V34),0,IF($AG$1=5,1,0))</f>
        <v>0</v>
      </c>
      <c r="AW34" s="121"/>
      <c r="AX34" s="122">
        <f>+IF(ISBLANK('Informations clients'!AG34),0,
IF($AG$1=5,1,0))</f>
        <v>0</v>
      </c>
    </row>
    <row r="35" spans="1:50" s="123" customFormat="1" ht="11.25">
      <c r="A35" s="113" t="str">
        <f>IF(ISBLANK('Informations clients'!A35),"",'Informations clients'!A35)</f>
        <v/>
      </c>
      <c r="B35" s="124" t="str">
        <f>IF(ISBLANK('Informations clients'!C35),"",'Informations clients'!C35)</f>
        <v/>
      </c>
      <c r="C35" s="124" t="str">
        <f>IF(ISBLANK('Informations clients'!E35),"",'Informations clients'!E35)</f>
        <v/>
      </c>
      <c r="D35" s="126" t="str">
        <f>IF(ISBLANK('Informations clients'!G35),"",'Informations clients'!G35)</f>
        <v/>
      </c>
      <c r="E35" s="114"/>
      <c r="F35" s="127"/>
      <c r="G35" s="128"/>
      <c r="H35" s="114"/>
      <c r="I35" s="127"/>
      <c r="J35" s="129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14"/>
      <c r="AA35" s="131"/>
      <c r="AB35" s="115"/>
      <c r="AC35" s="116"/>
      <c r="AD35" s="117">
        <f>+IF(ISBLANK('Informations clients'!I35),0,
IF($AG$1=MONTH('Informations clients'!K35),1,0))</f>
        <v>0</v>
      </c>
      <c r="AE35" s="118">
        <f>+IF(ISBLANK('Informations clients'!J35),0,
IF(MONTH('Informations clients'!K35)=$AG$1,1,0))</f>
        <v>0</v>
      </c>
      <c r="AF35" s="119"/>
      <c r="AG35" s="117">
        <f>+IF(ISBLANK('Informations clients'!N35),0,
INDEX(Technique!$B$11:$F$23,MATCH($AG$1,Technique!$B$11:$B$23,0),MATCH(VLOOKUP('Informations clients'!N35,Technique!$A$4:$B$6,2,FALSE),Technique!$B$11:$F$11,0)))</f>
        <v>0</v>
      </c>
      <c r="AH35" s="120">
        <f>+IF(ISBLANK('Informations clients'!P35),0,
IF(VLOOKUP('Informations clients'!P35,Technique!$A$79:$B$81,2,FALSE)=1,0,
IF(VLOOKUP('Informations clients'!P35,Technique!$A$79:$B$81,2,FALSE)=2,1,
IF($AG$1=1,1,0))))</f>
        <v>0</v>
      </c>
      <c r="AI35" s="120">
        <f>+IF(ISBLANK('Informations clients'!#REF!),0,
IF(MONTH('Informations clients'!S35)=$AG$1,1,0))</f>
        <v>0</v>
      </c>
      <c r="AJ35" s="120">
        <f>+IF(ISBLANK('Informations clients'!Q35),0,IF($AG$1=EDATE('Informations clients'!G35,3),1,0))</f>
        <v>0</v>
      </c>
      <c r="AK35" s="120">
        <f>+IF(ISBLANK('Informations clients'!Z35),0,
IF($AG$1=5,1,0))</f>
        <v>0</v>
      </c>
      <c r="AL35" s="120">
        <f>+IF(ISBLANK('Informations clients'!G35),0,IF($AG$1=3,1,0))</f>
        <v>0</v>
      </c>
      <c r="AM35" s="120">
        <f>+IF(ISBLANK('Informations clients'!G35),0,IF($AG$1=3,1,0))</f>
        <v>0</v>
      </c>
      <c r="AN35" s="120">
        <f>IF(ISBLANK('Informations clients'!U35),0,
IF($AG$1=12,1,0))</f>
        <v>0</v>
      </c>
      <c r="AO35" s="120">
        <f>IF(ISBLANK('Informations clients'!AA35),0,
IF($AG$1=6,1,0))</f>
        <v>0</v>
      </c>
      <c r="AP35" s="120">
        <f>IF(ISBLANK('Informations clients'!AA35),0,
IF($AG$1=12,1,0))</f>
        <v>0</v>
      </c>
      <c r="AQ35" s="120">
        <f>+IF(ISBLANK('Informations clients'!X35),0,IF($AG$1=2,1,0))</f>
        <v>0</v>
      </c>
      <c r="AR35" s="120">
        <f>IF(ISBLANK('Informations clients'!L35),0,
IF($AG$1=2,1,0))</f>
        <v>0</v>
      </c>
      <c r="AS35" s="120">
        <f>IF(ISBLANK('Informations clients'!AF35),0,
IF(ISBLANK('Informations clients'!Q35),0,IF(VLOOKUP('Informations clients'!AF35,Technique!$H$45:$I$48,2,FALSE)=1,0,INDEX(Technique!$B$45:$F$58,MATCH($AG$1,Technique!$B$45:$B$58,0),MATCH('Informations clients'!AF35,Technique!$B$45:$F$45,0)))))</f>
        <v>0</v>
      </c>
      <c r="AT35" s="120">
        <f>+IF(ISBLANK('Informations clients'!AF35),0,
IF(ISBLANK('Informations clients'!R35),0,IF(VLOOKUP('Informations clients'!AF35,Technique!$H$45:$I$48,2,FALSE)=1,0,INDEX(Technique!$B$62:$F$75,MATCH($AG$1,Technique!$B$62:$B$75,0),MATCH('Informations clients'!AF35,Technique!$B$62:$F$62,0)))))</f>
        <v>0</v>
      </c>
      <c r="AU35" s="120">
        <f>+IF(ISBLANK('Informations clients'!AF35),0,
IF(ISBLANK('Informations clients'!U35),0,IF(AND($AG$1=5,VLOOKUP('Informations clients'!AF35,Technique!$H$45:$I$48,2,FALSE)=4),1,0)))</f>
        <v>0</v>
      </c>
      <c r="AV35" s="120">
        <f>+IF(ISBLANK('Informations clients'!V35),0,IF($AG$1=5,1,0))</f>
        <v>0</v>
      </c>
      <c r="AW35" s="121"/>
      <c r="AX35" s="122">
        <f>+IF(ISBLANK('Informations clients'!AG35),0,
IF($AG$1=5,1,0))</f>
        <v>0</v>
      </c>
    </row>
    <row r="36" spans="1:50" s="91" customFormat="1" ht="15.75" thickBot="1">
      <c r="A36" s="111" t="str">
        <f>IF(ISBLANK('Informations clients'!A36),"",'Informations clients'!A36)</f>
        <v/>
      </c>
      <c r="B36" s="125" t="str">
        <f>IF(ISBLANK('Informations clients'!C36),"",'Informations clients'!C36)</f>
        <v/>
      </c>
      <c r="C36" s="125" t="str">
        <f>IF(ISBLANK('Informations clients'!E36),"",'Informations clients'!E36)</f>
        <v/>
      </c>
      <c r="D36" s="98" t="str">
        <f>IF(ISBLANK('Informations clients'!G36),"",'Informations clients'!G36)</f>
        <v/>
      </c>
      <c r="E36" s="21"/>
      <c r="F36" s="112"/>
      <c r="G36" s="101"/>
      <c r="H36" s="21"/>
      <c r="I36" s="112"/>
      <c r="J36" s="99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21"/>
      <c r="AA36" s="102"/>
      <c r="AB36" s="97"/>
    </row>
  </sheetData>
  <mergeCells count="6">
    <mergeCell ref="AD4:AX4"/>
    <mergeCell ref="B1:D1"/>
    <mergeCell ref="A2:AA2"/>
    <mergeCell ref="A4:D4"/>
    <mergeCell ref="F4:G4"/>
    <mergeCell ref="I4:Y4"/>
  </mergeCells>
  <conditionalFormatting sqref="I7">
    <cfRule type="containsText" dxfId="158" priority="122" operator="containsText" text="NA">
      <formula>NOT(ISERROR(SEARCH("NA",I7)))</formula>
    </cfRule>
    <cfRule type="notContainsBlanks" dxfId="157" priority="170">
      <formula>LEN(TRIM(I7))&gt;0</formula>
    </cfRule>
    <cfRule type="expression" dxfId="156" priority="171">
      <formula>AND(ISBLANK(I7),AG7=1)</formula>
    </cfRule>
    <cfRule type="expression" dxfId="155" priority="173">
      <formula>AG7=0</formula>
    </cfRule>
  </conditionalFormatting>
  <conditionalFormatting sqref="K7">
    <cfRule type="containsText" dxfId="154" priority="120" operator="containsText" text="NA">
      <formula>NOT(ISERROR(SEARCH("NA",K7)))</formula>
    </cfRule>
    <cfRule type="notContainsBlanks" dxfId="153" priority="168">
      <formula>LEN(TRIM(K7))&gt;0</formula>
    </cfRule>
    <cfRule type="expression" dxfId="152" priority="169">
      <formula>AND(ISBLANK(K7),AI7=1)</formula>
    </cfRule>
    <cfRule type="expression" dxfId="151" priority="172">
      <formula>AI7=0</formula>
    </cfRule>
  </conditionalFormatting>
  <conditionalFormatting sqref="L7">
    <cfRule type="containsText" dxfId="150" priority="119" operator="containsText" text="NA">
      <formula>NOT(ISERROR(SEARCH("NA",L7)))</formula>
    </cfRule>
    <cfRule type="notContainsBlanks" dxfId="149" priority="166">
      <formula>LEN(TRIM(L7))&gt;0</formula>
    </cfRule>
    <cfRule type="expression" dxfId="148" priority="167">
      <formula>AND(ISBLANK(L7),AJ7=1)</formula>
    </cfRule>
    <cfRule type="expression" dxfId="147" priority="174">
      <formula>AJ7=0</formula>
    </cfRule>
  </conditionalFormatting>
  <conditionalFormatting sqref="M7">
    <cfRule type="containsText" dxfId="146" priority="118" operator="containsText" text="NA">
      <formula>NOT(ISERROR(SEARCH("NA",M7)))</formula>
    </cfRule>
    <cfRule type="notContainsBlanks" dxfId="145" priority="164">
      <formula>LEN(TRIM(M7))&gt;0</formula>
    </cfRule>
    <cfRule type="expression" dxfId="144" priority="165">
      <formula>AND(ISBLANK(M7),AK7=1)</formula>
    </cfRule>
    <cfRule type="expression" dxfId="143" priority="175">
      <formula>AK7=0</formula>
    </cfRule>
  </conditionalFormatting>
  <conditionalFormatting sqref="N7">
    <cfRule type="containsText" dxfId="142" priority="117" operator="containsText" text="NA">
      <formula>NOT(ISERROR(SEARCH("NA",N7)))</formula>
    </cfRule>
    <cfRule type="notContainsBlanks" dxfId="141" priority="161">
      <formula>LEN(TRIM(N7))&gt;0</formula>
    </cfRule>
    <cfRule type="expression" dxfId="140" priority="162">
      <formula>AND(ISBLANK(N7),AL7=1)</formula>
    </cfRule>
    <cfRule type="expression" dxfId="139" priority="163">
      <formula>AL7=0</formula>
    </cfRule>
  </conditionalFormatting>
  <conditionalFormatting sqref="O7">
    <cfRule type="containsText" dxfId="138" priority="116" operator="containsText" text="NA">
      <formula>NOT(ISERROR(SEARCH("NA",O7)))</formula>
    </cfRule>
    <cfRule type="notContainsBlanks" dxfId="137" priority="158">
      <formula>LEN(TRIM(O7))&gt;0</formula>
    </cfRule>
    <cfRule type="expression" dxfId="136" priority="159">
      <formula>AND(ISBLANK(O7),AM7=1)</formula>
    </cfRule>
    <cfRule type="expression" dxfId="135" priority="160">
      <formula>AM7=0</formula>
    </cfRule>
  </conditionalFormatting>
  <conditionalFormatting sqref="P7:R7">
    <cfRule type="notContainsBlanks" dxfId="134" priority="155">
      <formula>LEN(TRIM(P7))&gt;0</formula>
    </cfRule>
    <cfRule type="expression" dxfId="133" priority="156">
      <formula>AND(ISBLANK(P7),AN7=1)</formula>
    </cfRule>
    <cfRule type="expression" dxfId="132" priority="157">
      <formula>AN7=0</formula>
    </cfRule>
  </conditionalFormatting>
  <conditionalFormatting sqref="S7">
    <cfRule type="containsText" dxfId="131" priority="112" operator="containsText" text="NA">
      <formula>NOT(ISERROR(SEARCH("NA",S7)))</formula>
    </cfRule>
    <cfRule type="notContainsBlanks" dxfId="130" priority="152">
      <formula>LEN(TRIM(S7))&gt;0</formula>
    </cfRule>
    <cfRule type="expression" dxfId="129" priority="153">
      <formula>AND(ISBLANK(S7),AQ7=1)</formula>
    </cfRule>
    <cfRule type="expression" dxfId="128" priority="154">
      <formula>AQ7=0</formula>
    </cfRule>
  </conditionalFormatting>
  <conditionalFormatting sqref="T7">
    <cfRule type="containsText" dxfId="127" priority="111" operator="containsText" text="NA">
      <formula>NOT(ISERROR(SEARCH("NA",T7)))</formula>
    </cfRule>
    <cfRule type="notContainsBlanks" dxfId="126" priority="149">
      <formula>LEN(TRIM(T7))&gt;0</formula>
    </cfRule>
    <cfRule type="expression" dxfId="125" priority="150">
      <formula>AND(ISBLANK(T7),AR7=1)</formula>
    </cfRule>
    <cfRule type="expression" dxfId="124" priority="151">
      <formula>AR7=0</formula>
    </cfRule>
  </conditionalFormatting>
  <conditionalFormatting sqref="Y7">
    <cfRule type="containsText" dxfId="123" priority="107" operator="containsText" text="NA">
      <formula>NOT(ISERROR(SEARCH("NA",Y7)))</formula>
    </cfRule>
    <cfRule type="notContainsBlanks" dxfId="122" priority="146">
      <formula>LEN(TRIM(Y7))&gt;0</formula>
    </cfRule>
    <cfRule type="expression" dxfId="121" priority="147">
      <formula>AND(ISBLANK(Y7),AV7=1)</formula>
    </cfRule>
    <cfRule type="expression" dxfId="120" priority="148">
      <formula>AV7=0</formula>
    </cfRule>
  </conditionalFormatting>
  <conditionalFormatting sqref="U7">
    <cfRule type="containsText" dxfId="119" priority="110" operator="containsText" text="NA">
      <formula>NOT(ISERROR(SEARCH("NA",U7)))</formula>
    </cfRule>
    <cfRule type="notContainsBlanks" dxfId="118" priority="140">
      <formula>LEN(TRIM(U7))&gt;0</formula>
    </cfRule>
    <cfRule type="expression" dxfId="117" priority="141">
      <formula>AND(ISBLANK(U7),AS7=1)</formula>
    </cfRule>
    <cfRule type="expression" dxfId="116" priority="142">
      <formula>AS7=0</formula>
    </cfRule>
  </conditionalFormatting>
  <conditionalFormatting sqref="V7:W7">
    <cfRule type="containsText" dxfId="115" priority="109" operator="containsText" text="NA">
      <formula>NOT(ISERROR(SEARCH("NA",V7)))</formula>
    </cfRule>
    <cfRule type="notContainsBlanks" dxfId="114" priority="137">
      <formula>LEN(TRIM(V7))&gt;0</formula>
    </cfRule>
    <cfRule type="expression" dxfId="113" priority="138">
      <formula>AND(ISBLANK(V7),AT7=1)</formula>
    </cfRule>
    <cfRule type="expression" dxfId="112" priority="139">
      <formula>AT7=0</formula>
    </cfRule>
  </conditionalFormatting>
  <conditionalFormatting sqref="X7">
    <cfRule type="containsText" dxfId="111" priority="108" operator="containsText" text="NA">
      <formula>NOT(ISERROR(SEARCH("NA",X7)))</formula>
    </cfRule>
    <cfRule type="notContainsBlanks" dxfId="110" priority="134">
      <formula>LEN(TRIM(X7))&gt;0</formula>
    </cfRule>
    <cfRule type="expression" dxfId="109" priority="135">
      <formula>AND(ISBLANK(X7),AU7=1)</formula>
    </cfRule>
    <cfRule type="expression" dxfId="108" priority="136">
      <formula>AU7=0</formula>
    </cfRule>
  </conditionalFormatting>
  <conditionalFormatting sqref="AA7">
    <cfRule type="containsText" dxfId="107" priority="105" operator="containsText" text="NA">
      <formula>NOT(ISERROR(SEARCH("NA",AA7)))</formula>
    </cfRule>
    <cfRule type="notContainsBlanks" dxfId="106" priority="131">
      <formula>LEN(TRIM(AA7))&gt;0</formula>
    </cfRule>
    <cfRule type="expression" dxfId="105" priority="132">
      <formula>AND(ISBLANK(AA7),AX7=1)</formula>
    </cfRule>
    <cfRule type="expression" dxfId="104" priority="133">
      <formula>AX7=0</formula>
    </cfRule>
  </conditionalFormatting>
  <conditionalFormatting sqref="G7">
    <cfRule type="containsText" dxfId="103" priority="103" operator="containsText" text="NA">
      <formula>NOT(ISERROR(SEARCH("NA",G7)))</formula>
    </cfRule>
    <cfRule type="notContainsBlanks" dxfId="102" priority="128">
      <formula>LEN(TRIM(G7))&gt;0</formula>
    </cfRule>
    <cfRule type="expression" dxfId="101" priority="129">
      <formula>AND(ISBLANK(G7),AE7=1)</formula>
    </cfRule>
    <cfRule type="expression" dxfId="100" priority="130">
      <formula>AE7=0</formula>
    </cfRule>
  </conditionalFormatting>
  <conditionalFormatting sqref="F7">
    <cfRule type="containsText" dxfId="99" priority="104" operator="containsText" text="NA">
      <formula>NOT(ISERROR(SEARCH("NA",F7)))</formula>
    </cfRule>
    <cfRule type="expression" dxfId="98" priority="126">
      <formula>AND(ISBLANK(F7),AD7=1)</formula>
    </cfRule>
    <cfRule type="expression" dxfId="97" priority="127">
      <formula>AD7=0</formula>
    </cfRule>
    <cfRule type="notContainsBlanks" dxfId="96" priority="176">
      <formula>LEN(TRIM(F7))&gt;0</formula>
    </cfRule>
  </conditionalFormatting>
  <conditionalFormatting sqref="J7">
    <cfRule type="containsText" dxfId="95" priority="121" operator="containsText" text="NA">
      <formula>NOT(ISERROR(SEARCH("NA",J7)))</formula>
    </cfRule>
    <cfRule type="notContainsBlanks" dxfId="94" priority="123">
      <formula>LEN(TRIM(J7))&gt;0</formula>
    </cfRule>
    <cfRule type="expression" dxfId="93" priority="124">
      <formula>AND(ISBLANK(J7),AH7=1)</formula>
    </cfRule>
    <cfRule type="expression" dxfId="92" priority="125">
      <formula>AH7=0</formula>
    </cfRule>
  </conditionalFormatting>
  <conditionalFormatting sqref="P7:R35">
    <cfRule type="containsText" dxfId="91" priority="115" operator="containsText" text="NA">
      <formula>NOT(ISERROR(SEARCH("NA",P7)))</formula>
    </cfRule>
  </conditionalFormatting>
  <conditionalFormatting sqref="I8:I35">
    <cfRule type="containsText" dxfId="90" priority="48" operator="containsText" text="NA">
      <formula>NOT(ISERROR(SEARCH("NA",I8)))</formula>
    </cfRule>
    <cfRule type="notContainsBlanks" dxfId="89" priority="96">
      <formula>LEN(TRIM(I8))&gt;0</formula>
    </cfRule>
    <cfRule type="expression" dxfId="88" priority="97">
      <formula>AND(ISBLANK(I8),AG8=1)</formula>
    </cfRule>
    <cfRule type="expression" dxfId="87" priority="99">
      <formula>AG8=0</formula>
    </cfRule>
  </conditionalFormatting>
  <conditionalFormatting sqref="K8:K35">
    <cfRule type="containsText" dxfId="86" priority="46" operator="containsText" text="NA">
      <formula>NOT(ISERROR(SEARCH("NA",K8)))</formula>
    </cfRule>
    <cfRule type="notContainsBlanks" dxfId="85" priority="94">
      <formula>LEN(TRIM(K8))&gt;0</formula>
    </cfRule>
    <cfRule type="expression" dxfId="84" priority="95">
      <formula>AND(ISBLANK(K8),AI8=1)</formula>
    </cfRule>
    <cfRule type="expression" dxfId="83" priority="98">
      <formula>AI8=0</formula>
    </cfRule>
  </conditionalFormatting>
  <conditionalFormatting sqref="L8:L35">
    <cfRule type="containsText" dxfId="82" priority="45" operator="containsText" text="NA">
      <formula>NOT(ISERROR(SEARCH("NA",L8)))</formula>
    </cfRule>
    <cfRule type="notContainsBlanks" dxfId="81" priority="92">
      <formula>LEN(TRIM(L8))&gt;0</formula>
    </cfRule>
    <cfRule type="expression" dxfId="80" priority="93">
      <formula>AND(ISBLANK(L8),AJ8=1)</formula>
    </cfRule>
    <cfRule type="expression" dxfId="79" priority="100">
      <formula>AJ8=0</formula>
    </cfRule>
  </conditionalFormatting>
  <conditionalFormatting sqref="M8:M35">
    <cfRule type="containsText" dxfId="78" priority="44" operator="containsText" text="NA">
      <formula>NOT(ISERROR(SEARCH("NA",M8)))</formula>
    </cfRule>
    <cfRule type="notContainsBlanks" dxfId="77" priority="90">
      <formula>LEN(TRIM(M8))&gt;0</formula>
    </cfRule>
    <cfRule type="expression" dxfId="76" priority="91">
      <formula>AND(ISBLANK(M8),AK8=1)</formula>
    </cfRule>
    <cfRule type="expression" dxfId="75" priority="101">
      <formula>AK8=0</formula>
    </cfRule>
  </conditionalFormatting>
  <conditionalFormatting sqref="N8:N35">
    <cfRule type="containsText" dxfId="74" priority="43" operator="containsText" text="NA">
      <formula>NOT(ISERROR(SEARCH("NA",N8)))</formula>
    </cfRule>
    <cfRule type="notContainsBlanks" dxfId="73" priority="87">
      <formula>LEN(TRIM(N8))&gt;0</formula>
    </cfRule>
    <cfRule type="expression" dxfId="72" priority="88">
      <formula>AND(ISBLANK(N8),AL8=1)</formula>
    </cfRule>
    <cfRule type="expression" dxfId="71" priority="89">
      <formula>AL8=0</formula>
    </cfRule>
  </conditionalFormatting>
  <conditionalFormatting sqref="O8:O35">
    <cfRule type="containsText" dxfId="70" priority="42" operator="containsText" text="NA">
      <formula>NOT(ISERROR(SEARCH("NA",O8)))</formula>
    </cfRule>
    <cfRule type="notContainsBlanks" dxfId="69" priority="84">
      <formula>LEN(TRIM(O8))&gt;0</formula>
    </cfRule>
    <cfRule type="expression" dxfId="68" priority="85">
      <formula>AND(ISBLANK(O8),AM8=1)</formula>
    </cfRule>
    <cfRule type="expression" dxfId="67" priority="86">
      <formula>AM8=0</formula>
    </cfRule>
  </conditionalFormatting>
  <conditionalFormatting sqref="P8:R35">
    <cfRule type="notContainsBlanks" dxfId="66" priority="81">
      <formula>LEN(TRIM(P8))&gt;0</formula>
    </cfRule>
    <cfRule type="expression" dxfId="65" priority="82">
      <formula>AND(ISBLANK(P8),AN8=1)</formula>
    </cfRule>
    <cfRule type="expression" dxfId="64" priority="83">
      <formula>AN8=0</formula>
    </cfRule>
  </conditionalFormatting>
  <conditionalFormatting sqref="S8:S35">
    <cfRule type="containsText" dxfId="63" priority="38" operator="containsText" text="NA">
      <formula>NOT(ISERROR(SEARCH("NA",S8)))</formula>
    </cfRule>
    <cfRule type="notContainsBlanks" dxfId="62" priority="78">
      <formula>LEN(TRIM(S8))&gt;0</formula>
    </cfRule>
    <cfRule type="expression" dxfId="61" priority="79">
      <formula>AND(ISBLANK(S8),AQ8=1)</formula>
    </cfRule>
    <cfRule type="expression" dxfId="60" priority="80">
      <formula>AQ8=0</formula>
    </cfRule>
  </conditionalFormatting>
  <conditionalFormatting sqref="T8:T35">
    <cfRule type="containsText" dxfId="59" priority="37" operator="containsText" text="NA">
      <formula>NOT(ISERROR(SEARCH("NA",T8)))</formula>
    </cfRule>
    <cfRule type="notContainsBlanks" dxfId="58" priority="75">
      <formula>LEN(TRIM(T8))&gt;0</formula>
    </cfRule>
    <cfRule type="expression" dxfId="57" priority="76">
      <formula>AND(ISBLANK(T8),AR8=1)</formula>
    </cfRule>
    <cfRule type="expression" dxfId="56" priority="77">
      <formula>AR8=0</formula>
    </cfRule>
  </conditionalFormatting>
  <conditionalFormatting sqref="Y8:Y35">
    <cfRule type="containsText" dxfId="55" priority="33" operator="containsText" text="NA">
      <formula>NOT(ISERROR(SEARCH("NA",Y8)))</formula>
    </cfRule>
    <cfRule type="notContainsBlanks" dxfId="54" priority="72">
      <formula>LEN(TRIM(Y8))&gt;0</formula>
    </cfRule>
    <cfRule type="expression" dxfId="53" priority="73">
      <formula>AND(ISBLANK(Y8),AV8=1)</formula>
    </cfRule>
    <cfRule type="expression" dxfId="52" priority="74">
      <formula>AV8=0</formula>
    </cfRule>
  </conditionalFormatting>
  <conditionalFormatting sqref="U8:U35">
    <cfRule type="containsText" dxfId="51" priority="36" operator="containsText" text="NA">
      <formula>NOT(ISERROR(SEARCH("NA",U8)))</formula>
    </cfRule>
    <cfRule type="notContainsBlanks" dxfId="50" priority="66">
      <formula>LEN(TRIM(U8))&gt;0</formula>
    </cfRule>
    <cfRule type="expression" dxfId="49" priority="67">
      <formula>AND(ISBLANK(U8),AS8=1)</formula>
    </cfRule>
    <cfRule type="expression" dxfId="48" priority="68">
      <formula>AS8=0</formula>
    </cfRule>
  </conditionalFormatting>
  <conditionalFormatting sqref="V8:W35">
    <cfRule type="containsText" dxfId="47" priority="35" operator="containsText" text="NA">
      <formula>NOT(ISERROR(SEARCH("NA",V8)))</formula>
    </cfRule>
    <cfRule type="notContainsBlanks" dxfId="46" priority="63">
      <formula>LEN(TRIM(V8))&gt;0</formula>
    </cfRule>
    <cfRule type="expression" dxfId="45" priority="64">
      <formula>AND(ISBLANK(V8),AT8=1)</formula>
    </cfRule>
    <cfRule type="expression" dxfId="44" priority="65">
      <formula>AT8=0</formula>
    </cfRule>
  </conditionalFormatting>
  <conditionalFormatting sqref="X8:X35">
    <cfRule type="containsText" dxfId="43" priority="34" operator="containsText" text="NA">
      <formula>NOT(ISERROR(SEARCH("NA",X8)))</formula>
    </cfRule>
    <cfRule type="notContainsBlanks" dxfId="42" priority="60">
      <formula>LEN(TRIM(X8))&gt;0</formula>
    </cfRule>
    <cfRule type="expression" dxfId="41" priority="61">
      <formula>AND(ISBLANK(X8),AU8=1)</formula>
    </cfRule>
    <cfRule type="expression" dxfId="40" priority="62">
      <formula>AU8=0</formula>
    </cfRule>
  </conditionalFormatting>
  <conditionalFormatting sqref="AA8:AA35">
    <cfRule type="containsText" dxfId="39" priority="31" operator="containsText" text="NA">
      <formula>NOT(ISERROR(SEARCH("NA",AA8)))</formula>
    </cfRule>
    <cfRule type="notContainsBlanks" dxfId="38" priority="57">
      <formula>LEN(TRIM(AA8))&gt;0</formula>
    </cfRule>
    <cfRule type="expression" dxfId="37" priority="58">
      <formula>AND(ISBLANK(AA8),AX8=1)</formula>
    </cfRule>
    <cfRule type="expression" dxfId="36" priority="59">
      <formula>AX8=0</formula>
    </cfRule>
  </conditionalFormatting>
  <conditionalFormatting sqref="G8:G35">
    <cfRule type="containsText" dxfId="35" priority="29" operator="containsText" text="NA">
      <formula>NOT(ISERROR(SEARCH("NA",G8)))</formula>
    </cfRule>
    <cfRule type="notContainsBlanks" dxfId="34" priority="54">
      <formula>LEN(TRIM(G8))&gt;0</formula>
    </cfRule>
    <cfRule type="expression" dxfId="33" priority="55">
      <formula>AND(ISBLANK(G8),AE8=1)</formula>
    </cfRule>
    <cfRule type="expression" dxfId="32" priority="56">
      <formula>AE8=0</formula>
    </cfRule>
  </conditionalFormatting>
  <conditionalFormatting sqref="F8:F35">
    <cfRule type="containsText" dxfId="31" priority="30" operator="containsText" text="NA">
      <formula>NOT(ISERROR(SEARCH("NA",F8)))</formula>
    </cfRule>
    <cfRule type="expression" dxfId="30" priority="52">
      <formula>AND(ISBLANK(F8),AD8=1)</formula>
    </cfRule>
    <cfRule type="expression" dxfId="29" priority="53">
      <formula>AD8=0</formula>
    </cfRule>
    <cfRule type="notContainsBlanks" dxfId="28" priority="102">
      <formula>LEN(TRIM(F8))&gt;0</formula>
    </cfRule>
  </conditionalFormatting>
  <conditionalFormatting sqref="J8:J35">
    <cfRule type="containsText" dxfId="27" priority="47" operator="containsText" text="NA">
      <formula>NOT(ISERROR(SEARCH("NA",J8)))</formula>
    </cfRule>
    <cfRule type="notContainsBlanks" dxfId="26" priority="49">
      <formula>LEN(TRIM(J8))&gt;0</formula>
    </cfRule>
    <cfRule type="expression" dxfId="25" priority="50">
      <formula>AND(ISBLANK(J8),AH8=1)</formula>
    </cfRule>
    <cfRule type="expression" dxfId="24" priority="51">
      <formula>AH8=0</formula>
    </cfRule>
  </conditionalFormatting>
  <conditionalFormatting sqref="W7:W35">
    <cfRule type="containsText" dxfId="23" priority="25" operator="containsText" text="NA">
      <formula>NOT(ISERROR(SEARCH("NA",W7)))</formula>
    </cfRule>
    <cfRule type="notContainsBlanks" dxfId="22" priority="26">
      <formula>LEN(TRIM(W7))&gt;0</formula>
    </cfRule>
    <cfRule type="expression" dxfId="21" priority="27">
      <formula>AND(ISBLANK(W7),#REF!=1)</formula>
    </cfRule>
    <cfRule type="expression" dxfId="20" priority="28">
      <formula>#REF!=0</formula>
    </cfRule>
  </conditionalFormatting>
  <conditionalFormatting sqref="W7">
    <cfRule type="containsText" dxfId="19" priority="21" operator="containsText" text="NA">
      <formula>NOT(ISERROR(SEARCH("NA",W7)))</formula>
    </cfRule>
    <cfRule type="notContainsBlanks" dxfId="18" priority="22">
      <formula>LEN(TRIM(W7))&gt;0</formula>
    </cfRule>
    <cfRule type="expression" dxfId="17" priority="23">
      <formula>AND(ISBLANK(W7),AU7=1)</formula>
    </cfRule>
    <cfRule type="expression" dxfId="16" priority="24">
      <formula>AU7=0</formula>
    </cfRule>
  </conditionalFormatting>
  <conditionalFormatting sqref="W8:W35">
    <cfRule type="containsText" dxfId="15" priority="17" operator="containsText" text="NA">
      <formula>NOT(ISERROR(SEARCH("NA",W8)))</formula>
    </cfRule>
    <cfRule type="notContainsBlanks" dxfId="14" priority="18">
      <formula>LEN(TRIM(W8))&gt;0</formula>
    </cfRule>
    <cfRule type="expression" dxfId="13" priority="19">
      <formula>AND(ISBLANK(W8),AU8=1)</formula>
    </cfRule>
    <cfRule type="expression" dxfId="12" priority="20">
      <formula>AU8=0</formula>
    </cfRule>
  </conditionalFormatting>
  <conditionalFormatting sqref="X12">
    <cfRule type="containsText" dxfId="11" priority="13" operator="containsText" text="NA">
      <formula>NOT(ISERROR(SEARCH("NA",X12)))</formula>
    </cfRule>
    <cfRule type="notContainsBlanks" dxfId="10" priority="14">
      <formula>LEN(TRIM(X12))&gt;0</formula>
    </cfRule>
    <cfRule type="expression" dxfId="9" priority="15">
      <formula>AND(ISBLANK(X12),AV12=1)</formula>
    </cfRule>
    <cfRule type="expression" dxfId="8" priority="16">
      <formula>AV12=0</formula>
    </cfRule>
  </conditionalFormatting>
  <conditionalFormatting sqref="X13:X14">
    <cfRule type="containsText" dxfId="7" priority="5" operator="containsText" text="NA">
      <formula>NOT(ISERROR(SEARCH("NA",X13)))</formula>
    </cfRule>
    <cfRule type="notContainsBlanks" dxfId="6" priority="6">
      <formula>LEN(TRIM(X13))&gt;0</formula>
    </cfRule>
    <cfRule type="expression" dxfId="5" priority="7">
      <formula>AND(ISBLANK(X13),AV13=1)</formula>
    </cfRule>
    <cfRule type="expression" dxfId="4" priority="8">
      <formula>AV13=0</formula>
    </cfRule>
  </conditionalFormatting>
  <conditionalFormatting sqref="Y12:Y14">
    <cfRule type="containsText" dxfId="3" priority="182" operator="containsText" text="NA">
      <formula>NOT(ISERROR(SEARCH("NA",Y12)))</formula>
    </cfRule>
    <cfRule type="notContainsBlanks" dxfId="2" priority="183">
      <formula>LEN(TRIM(Y12))&gt;0</formula>
    </cfRule>
    <cfRule type="expression" dxfId="1" priority="184">
      <formula>AND(ISBLANK(Y12),#REF!=1)</formula>
    </cfRule>
    <cfRule type="expression" dxfId="0" priority="185">
      <formula>#REF!=0</formula>
    </cfRule>
  </conditionalFormatting>
  <dataValidations count="5">
    <dataValidation type="custom" allowBlank="1" showInputMessage="1" showErrorMessage="1" error="Vous n'avez rien à produire.&#10;Cliquez sur &quot;Annuler&quot;" sqref="W7:W35 K7:V36 J7:J35 I7:I36 F7:G36">
      <formula1>AD7=1</formula1>
    </dataValidation>
    <dataValidation type="custom" allowBlank="1" showInputMessage="1" showErrorMessage="1" error="Vous n'avez rien à produire.&#10;Cliquez sur &quot;Annuler&quot;" sqref="X7:Y36 AA7:AA36">
      <formula1>AU7=1</formula1>
    </dataValidation>
    <dataValidation allowBlank="1" showInputMessage="1" showErrorMessage="1" prompt="ATTENTION ! &#10;Ne jamais supprimer le contenu de cette cellule" sqref="AG1:AH1"/>
    <dataValidation type="list" allowBlank="1" showInputMessage="1" showErrorMessage="1" sqref="AB7:AB36 AF7:AF35 Z7:Z36">
      <formula1>oui_non</formula1>
    </dataValidation>
    <dataValidation type="custom" allowBlank="1" showInputMessage="1" showErrorMessage="1" error="Vous n'avez rien à produire.&#10;Cliquez sur &quot;Annuler&quot;" sqref="W36">
      <formula1>#REF!=1</formula1>
    </dataValidation>
  </dataValidations>
  <printOptions horizontalCentered="1"/>
  <pageMargins left="0.15748031496062992" right="0.15748031496062992" top="0.86614173228346458" bottom="0.43307086614173229" header="0.15748031496062992" footer="0.15748031496062992"/>
  <pageSetup paperSize="8" fitToHeight="0" orientation="landscape" r:id="rId1"/>
  <headerFooter>
    <oddHeader>&amp;C&amp;"-,Gras"&amp;9&amp;K000000&amp;F
- &amp;A -</oddHeader>
    <oddFooter>&amp;C&amp;"+,Normal"&amp;9- &amp;P / &amp;N -&amp;R&amp;9&amp;D
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3:I81"/>
  <sheetViews>
    <sheetView topLeftCell="A46" workbookViewId="0">
      <selection activeCell="C25" sqref="C25"/>
    </sheetView>
  </sheetViews>
  <sheetFormatPr baseColWidth="10" defaultRowHeight="12.75"/>
  <cols>
    <col min="1" max="1" width="16.28515625" style="7" bestFit="1" customWidth="1"/>
    <col min="2" max="2" width="19.42578125" style="7" bestFit="1" customWidth="1"/>
    <col min="3" max="16384" width="11.42578125" style="7"/>
  </cols>
  <sheetData>
    <row r="3" spans="1:6">
      <c r="A3" s="23" t="s">
        <v>12</v>
      </c>
    </row>
    <row r="4" spans="1:6">
      <c r="A4" s="7" t="s">
        <v>14</v>
      </c>
      <c r="B4" s="7">
        <v>1</v>
      </c>
    </row>
    <row r="5" spans="1:6">
      <c r="A5" s="7" t="s">
        <v>16</v>
      </c>
      <c r="B5" s="7">
        <v>2</v>
      </c>
    </row>
    <row r="6" spans="1:6">
      <c r="A6" s="7" t="s">
        <v>18</v>
      </c>
      <c r="B6" s="7">
        <v>3</v>
      </c>
    </row>
    <row r="9" spans="1:6">
      <c r="A9" s="23" t="s">
        <v>50</v>
      </c>
    </row>
    <row r="10" spans="1:6">
      <c r="B10" s="24"/>
      <c r="C10" s="198" t="s">
        <v>30</v>
      </c>
      <c r="D10" s="198"/>
      <c r="E10" s="198"/>
      <c r="F10" s="198"/>
    </row>
    <row r="11" spans="1:6">
      <c r="B11" s="24" t="s">
        <v>31</v>
      </c>
      <c r="C11" s="24">
        <v>1</v>
      </c>
      <c r="D11" s="24">
        <v>2</v>
      </c>
      <c r="E11" s="24">
        <v>3</v>
      </c>
      <c r="F11" s="24">
        <v>4</v>
      </c>
    </row>
    <row r="12" spans="1:6">
      <c r="A12" s="7" t="s">
        <v>33</v>
      </c>
      <c r="B12" s="24">
        <v>1</v>
      </c>
      <c r="C12" s="24">
        <v>1</v>
      </c>
      <c r="D12" s="24">
        <v>1</v>
      </c>
      <c r="E12" s="24">
        <v>0</v>
      </c>
      <c r="F12" s="24">
        <v>0</v>
      </c>
    </row>
    <row r="13" spans="1:6">
      <c r="A13" s="7" t="s">
        <v>34</v>
      </c>
      <c r="B13" s="24">
        <v>2</v>
      </c>
      <c r="C13" s="24">
        <v>1</v>
      </c>
      <c r="D13" s="24">
        <v>0</v>
      </c>
      <c r="E13" s="24">
        <v>0</v>
      </c>
      <c r="F13" s="24">
        <v>0</v>
      </c>
    </row>
    <row r="14" spans="1:6">
      <c r="A14" s="7" t="s">
        <v>35</v>
      </c>
      <c r="B14" s="24">
        <v>3</v>
      </c>
      <c r="C14" s="24">
        <v>1</v>
      </c>
      <c r="D14" s="24">
        <v>0</v>
      </c>
      <c r="E14" s="24">
        <v>0</v>
      </c>
      <c r="F14" s="24">
        <v>0</v>
      </c>
    </row>
    <row r="15" spans="1:6">
      <c r="A15" s="7" t="s">
        <v>36</v>
      </c>
      <c r="B15" s="24">
        <v>4</v>
      </c>
      <c r="C15" s="24">
        <v>1</v>
      </c>
      <c r="D15" s="24">
        <v>1</v>
      </c>
      <c r="E15" s="24">
        <v>1</v>
      </c>
      <c r="F15" s="24">
        <v>0</v>
      </c>
    </row>
    <row r="16" spans="1:6">
      <c r="A16" s="7" t="s">
        <v>37</v>
      </c>
      <c r="B16" s="24">
        <v>5</v>
      </c>
      <c r="C16" s="24">
        <v>1</v>
      </c>
      <c r="D16" s="24">
        <v>0</v>
      </c>
      <c r="E16" s="24">
        <v>0</v>
      </c>
      <c r="F16" s="24">
        <v>0</v>
      </c>
    </row>
    <row r="17" spans="1:6">
      <c r="A17" s="7" t="s">
        <v>38</v>
      </c>
      <c r="B17" s="24">
        <v>6</v>
      </c>
      <c r="C17" s="24">
        <v>1</v>
      </c>
      <c r="D17" s="24">
        <v>0</v>
      </c>
      <c r="E17" s="24">
        <v>0</v>
      </c>
      <c r="F17" s="24">
        <v>0</v>
      </c>
    </row>
    <row r="18" spans="1:6">
      <c r="A18" s="7" t="s">
        <v>39</v>
      </c>
      <c r="B18" s="24">
        <v>7</v>
      </c>
      <c r="C18" s="24">
        <v>1</v>
      </c>
      <c r="D18" s="24">
        <v>1</v>
      </c>
      <c r="E18" s="24">
        <v>1</v>
      </c>
      <c r="F18" s="24">
        <v>0</v>
      </c>
    </row>
    <row r="19" spans="1:6">
      <c r="A19" s="7" t="s">
        <v>40</v>
      </c>
      <c r="B19" s="24">
        <v>8</v>
      </c>
      <c r="C19" s="24">
        <v>1</v>
      </c>
      <c r="D19" s="24">
        <v>0</v>
      </c>
      <c r="E19" s="24">
        <v>0</v>
      </c>
      <c r="F19" s="24">
        <v>0</v>
      </c>
    </row>
    <row r="20" spans="1:6">
      <c r="A20" s="7" t="s">
        <v>41</v>
      </c>
      <c r="B20" s="24">
        <v>9</v>
      </c>
      <c r="C20" s="24">
        <v>1</v>
      </c>
      <c r="D20" s="24">
        <v>0</v>
      </c>
      <c r="E20" s="24">
        <v>0</v>
      </c>
      <c r="F20" s="24">
        <v>0</v>
      </c>
    </row>
    <row r="21" spans="1:6">
      <c r="A21" s="7" t="s">
        <v>42</v>
      </c>
      <c r="B21" s="24">
        <v>10</v>
      </c>
      <c r="C21" s="24">
        <v>1</v>
      </c>
      <c r="D21" s="24">
        <v>1</v>
      </c>
      <c r="E21" s="24">
        <v>1</v>
      </c>
      <c r="F21" s="24">
        <v>0</v>
      </c>
    </row>
    <row r="22" spans="1:6">
      <c r="A22" s="7" t="s">
        <v>43</v>
      </c>
      <c r="B22" s="24">
        <v>11</v>
      </c>
      <c r="C22" s="24">
        <v>1</v>
      </c>
      <c r="D22" s="24">
        <v>0</v>
      </c>
      <c r="E22" s="24">
        <v>0</v>
      </c>
      <c r="F22" s="24">
        <v>0</v>
      </c>
    </row>
    <row r="23" spans="1:6">
      <c r="A23" s="7" t="s">
        <v>44</v>
      </c>
      <c r="B23" s="24">
        <v>12</v>
      </c>
      <c r="C23" s="24">
        <v>1</v>
      </c>
      <c r="D23" s="24">
        <v>0</v>
      </c>
      <c r="E23" s="24">
        <v>1</v>
      </c>
      <c r="F23" s="24">
        <v>0</v>
      </c>
    </row>
    <row r="26" spans="1:6">
      <c r="A26" s="23" t="s">
        <v>54</v>
      </c>
    </row>
    <row r="27" spans="1:6">
      <c r="B27" s="24"/>
      <c r="C27" s="25" t="s">
        <v>49</v>
      </c>
    </row>
    <row r="28" spans="1:6">
      <c r="B28" s="24" t="s">
        <v>31</v>
      </c>
      <c r="C28" s="24"/>
    </row>
    <row r="29" spans="1:6">
      <c r="A29" s="7" t="s">
        <v>33</v>
      </c>
      <c r="B29" s="24">
        <v>1</v>
      </c>
      <c r="C29" s="24">
        <v>0</v>
      </c>
    </row>
    <row r="30" spans="1:6">
      <c r="A30" s="7" t="s">
        <v>34</v>
      </c>
      <c r="B30" s="24">
        <v>2</v>
      </c>
      <c r="C30" s="24">
        <v>0</v>
      </c>
    </row>
    <row r="31" spans="1:6">
      <c r="A31" s="7" t="s">
        <v>35</v>
      </c>
      <c r="B31" s="24">
        <v>3</v>
      </c>
      <c r="C31" s="24">
        <v>1</v>
      </c>
    </row>
    <row r="32" spans="1:6">
      <c r="A32" s="7" t="s">
        <v>36</v>
      </c>
      <c r="B32" s="24">
        <v>4</v>
      </c>
      <c r="C32" s="24">
        <v>0</v>
      </c>
    </row>
    <row r="33" spans="1:9">
      <c r="A33" s="7" t="s">
        <v>37</v>
      </c>
      <c r="B33" s="24">
        <v>5</v>
      </c>
      <c r="C33" s="24">
        <v>0</v>
      </c>
    </row>
    <row r="34" spans="1:9">
      <c r="A34" s="7" t="s">
        <v>38</v>
      </c>
      <c r="B34" s="24">
        <v>6</v>
      </c>
      <c r="C34" s="24">
        <v>1</v>
      </c>
    </row>
    <row r="35" spans="1:9">
      <c r="A35" s="7" t="s">
        <v>39</v>
      </c>
      <c r="B35" s="24">
        <v>7</v>
      </c>
      <c r="C35" s="24">
        <v>0</v>
      </c>
    </row>
    <row r="36" spans="1:9">
      <c r="A36" s="7" t="s">
        <v>40</v>
      </c>
      <c r="B36" s="24">
        <v>8</v>
      </c>
      <c r="C36" s="24">
        <v>0</v>
      </c>
    </row>
    <row r="37" spans="1:9">
      <c r="A37" s="7" t="s">
        <v>41</v>
      </c>
      <c r="B37" s="24">
        <v>9</v>
      </c>
      <c r="C37" s="24">
        <v>1</v>
      </c>
    </row>
    <row r="38" spans="1:9">
      <c r="A38" s="7" t="s">
        <v>42</v>
      </c>
      <c r="B38" s="24">
        <v>10</v>
      </c>
      <c r="C38" s="24">
        <v>0</v>
      </c>
    </row>
    <row r="39" spans="1:9">
      <c r="A39" s="7" t="s">
        <v>43</v>
      </c>
      <c r="B39" s="24">
        <v>11</v>
      </c>
      <c r="C39" s="24">
        <v>0</v>
      </c>
    </row>
    <row r="40" spans="1:9">
      <c r="A40" s="7" t="s">
        <v>44</v>
      </c>
      <c r="B40" s="24">
        <v>12</v>
      </c>
      <c r="C40" s="24">
        <v>1</v>
      </c>
    </row>
    <row r="44" spans="1:9">
      <c r="A44" s="23" t="s">
        <v>52</v>
      </c>
      <c r="H44" s="23" t="s">
        <v>53</v>
      </c>
    </row>
    <row r="45" spans="1:9">
      <c r="B45" s="31" t="s">
        <v>55</v>
      </c>
      <c r="C45" s="30" t="s">
        <v>60</v>
      </c>
      <c r="D45" s="30" t="s">
        <v>57</v>
      </c>
      <c r="E45" s="30" t="s">
        <v>58</v>
      </c>
      <c r="F45" s="30" t="s">
        <v>59</v>
      </c>
      <c r="H45" s="24" t="s">
        <v>60</v>
      </c>
      <c r="I45" s="7">
        <v>1</v>
      </c>
    </row>
    <row r="46" spans="1:9">
      <c r="B46" s="29" t="s">
        <v>31</v>
      </c>
      <c r="C46" s="24"/>
      <c r="D46" s="24"/>
      <c r="E46" s="24"/>
      <c r="F46" s="24"/>
      <c r="H46" s="24" t="s">
        <v>57</v>
      </c>
      <c r="I46" s="7">
        <v>2</v>
      </c>
    </row>
    <row r="47" spans="1:9">
      <c r="B47" s="29">
        <v>1</v>
      </c>
      <c r="C47" s="24">
        <v>0</v>
      </c>
      <c r="D47" s="24">
        <v>1</v>
      </c>
      <c r="E47" s="24">
        <v>0</v>
      </c>
      <c r="F47" s="24">
        <v>0</v>
      </c>
      <c r="H47" s="24" t="s">
        <v>58</v>
      </c>
      <c r="I47" s="7">
        <v>3</v>
      </c>
    </row>
    <row r="48" spans="1:9">
      <c r="B48" s="29">
        <v>2</v>
      </c>
      <c r="C48" s="24">
        <v>0</v>
      </c>
      <c r="D48" s="24">
        <v>1</v>
      </c>
      <c r="E48" s="24">
        <v>1</v>
      </c>
      <c r="F48" s="24">
        <v>1</v>
      </c>
      <c r="H48" s="24" t="s">
        <v>59</v>
      </c>
      <c r="I48" s="7">
        <v>4</v>
      </c>
    </row>
    <row r="49" spans="1:6">
      <c r="B49" s="29">
        <v>3</v>
      </c>
      <c r="C49" s="24">
        <v>0</v>
      </c>
      <c r="D49" s="24">
        <v>0</v>
      </c>
      <c r="E49" s="24">
        <v>0</v>
      </c>
      <c r="F49" s="24">
        <v>0</v>
      </c>
    </row>
    <row r="50" spans="1:6">
      <c r="B50" s="29">
        <v>4</v>
      </c>
      <c r="C50" s="24">
        <v>0</v>
      </c>
      <c r="D50" s="24">
        <v>0</v>
      </c>
      <c r="E50" s="24">
        <v>0</v>
      </c>
      <c r="F50" s="24">
        <v>0</v>
      </c>
    </row>
    <row r="51" spans="1:6">
      <c r="B51" s="29">
        <v>5</v>
      </c>
      <c r="C51" s="24">
        <v>0</v>
      </c>
      <c r="D51" s="24">
        <v>0</v>
      </c>
      <c r="E51" s="24">
        <v>1</v>
      </c>
      <c r="F51" s="24">
        <v>1</v>
      </c>
    </row>
    <row r="52" spans="1:6">
      <c r="B52" s="29">
        <v>6</v>
      </c>
      <c r="C52" s="24">
        <v>0</v>
      </c>
      <c r="D52" s="24">
        <v>0</v>
      </c>
      <c r="E52" s="24">
        <v>0</v>
      </c>
      <c r="F52" s="24">
        <v>0</v>
      </c>
    </row>
    <row r="53" spans="1:6">
      <c r="B53" s="29">
        <v>7</v>
      </c>
      <c r="C53" s="24">
        <v>0</v>
      </c>
      <c r="D53" s="24">
        <v>0</v>
      </c>
      <c r="E53" s="24">
        <v>0</v>
      </c>
      <c r="F53" s="24">
        <v>0</v>
      </c>
    </row>
    <row r="54" spans="1:6">
      <c r="B54" s="29">
        <v>8</v>
      </c>
      <c r="C54" s="24">
        <v>0</v>
      </c>
      <c r="D54" s="24">
        <v>0</v>
      </c>
      <c r="E54" s="24">
        <v>0</v>
      </c>
      <c r="F54" s="24">
        <v>0</v>
      </c>
    </row>
    <row r="55" spans="1:6">
      <c r="B55" s="29">
        <v>9</v>
      </c>
      <c r="C55" s="24">
        <v>0</v>
      </c>
      <c r="D55" s="24">
        <v>0</v>
      </c>
      <c r="E55" s="24">
        <v>0</v>
      </c>
      <c r="F55" s="24">
        <v>0</v>
      </c>
    </row>
    <row r="56" spans="1:6">
      <c r="B56" s="29">
        <v>10</v>
      </c>
      <c r="C56" s="24">
        <v>0</v>
      </c>
      <c r="D56" s="24">
        <v>0</v>
      </c>
      <c r="E56" s="24">
        <v>0</v>
      </c>
      <c r="F56" s="24">
        <v>0</v>
      </c>
    </row>
    <row r="57" spans="1:6">
      <c r="B57" s="29">
        <v>11</v>
      </c>
      <c r="C57" s="24">
        <v>0</v>
      </c>
      <c r="D57" s="24">
        <v>0</v>
      </c>
      <c r="E57" s="24">
        <v>0</v>
      </c>
      <c r="F57" s="24">
        <v>0</v>
      </c>
    </row>
    <row r="58" spans="1:6">
      <c r="B58" s="29">
        <v>12</v>
      </c>
      <c r="C58" s="24">
        <v>0</v>
      </c>
      <c r="D58" s="24">
        <v>0</v>
      </c>
      <c r="E58" s="24">
        <v>0</v>
      </c>
      <c r="F58" s="24">
        <v>0</v>
      </c>
    </row>
    <row r="61" spans="1:6">
      <c r="A61" s="23" t="s">
        <v>56</v>
      </c>
    </row>
    <row r="62" spans="1:6">
      <c r="B62" s="31" t="s">
        <v>55</v>
      </c>
      <c r="C62" s="30" t="str">
        <f>+C45</f>
        <v>Néant</v>
      </c>
      <c r="D62" s="30" t="str">
        <f t="shared" ref="D62:F62" si="0">+D45</f>
        <v>Moins de 10</v>
      </c>
      <c r="E62" s="30" t="str">
        <f t="shared" si="0"/>
        <v>Plus de 10</v>
      </c>
      <c r="F62" s="30" t="str">
        <f t="shared" si="0"/>
        <v>Plus de 20</v>
      </c>
    </row>
    <row r="63" spans="1:6">
      <c r="B63" s="29" t="s">
        <v>31</v>
      </c>
      <c r="C63" s="24"/>
      <c r="D63" s="24"/>
      <c r="E63" s="24"/>
      <c r="F63" s="24"/>
    </row>
    <row r="64" spans="1:6">
      <c r="B64" s="29">
        <v>1</v>
      </c>
      <c r="C64" s="24">
        <v>0</v>
      </c>
      <c r="D64" s="24">
        <v>1</v>
      </c>
      <c r="E64" s="24">
        <v>0</v>
      </c>
      <c r="F64" s="24">
        <v>0</v>
      </c>
    </row>
    <row r="65" spans="1:6">
      <c r="B65" s="29">
        <v>2</v>
      </c>
      <c r="C65" s="24">
        <v>0</v>
      </c>
      <c r="D65" s="24">
        <v>1</v>
      </c>
      <c r="E65" s="24">
        <v>1</v>
      </c>
      <c r="F65" s="24">
        <v>1</v>
      </c>
    </row>
    <row r="66" spans="1:6">
      <c r="B66" s="29">
        <v>3</v>
      </c>
      <c r="C66" s="24">
        <v>0</v>
      </c>
      <c r="D66" s="24">
        <v>0</v>
      </c>
      <c r="E66" s="24">
        <v>0</v>
      </c>
      <c r="F66" s="24">
        <v>0</v>
      </c>
    </row>
    <row r="67" spans="1:6">
      <c r="B67" s="29">
        <v>4</v>
      </c>
      <c r="C67" s="24">
        <v>0</v>
      </c>
      <c r="D67" s="24">
        <v>0</v>
      </c>
      <c r="E67" s="24">
        <v>0</v>
      </c>
      <c r="F67" s="24">
        <v>0</v>
      </c>
    </row>
    <row r="68" spans="1:6">
      <c r="B68" s="29">
        <v>5</v>
      </c>
      <c r="C68" s="24">
        <v>0</v>
      </c>
      <c r="D68" s="24">
        <v>0</v>
      </c>
      <c r="E68" s="24">
        <v>1</v>
      </c>
      <c r="F68" s="24">
        <v>1</v>
      </c>
    </row>
    <row r="69" spans="1:6">
      <c r="B69" s="29">
        <v>6</v>
      </c>
      <c r="C69" s="24">
        <v>0</v>
      </c>
      <c r="D69" s="24">
        <v>0</v>
      </c>
      <c r="E69" s="24">
        <v>0</v>
      </c>
      <c r="F69" s="24">
        <v>0</v>
      </c>
    </row>
    <row r="70" spans="1:6">
      <c r="B70" s="29">
        <v>7</v>
      </c>
      <c r="C70" s="24">
        <v>0</v>
      </c>
      <c r="D70" s="24">
        <v>0</v>
      </c>
      <c r="E70" s="24">
        <v>0</v>
      </c>
      <c r="F70" s="24">
        <v>0</v>
      </c>
    </row>
    <row r="71" spans="1:6">
      <c r="B71" s="29">
        <v>8</v>
      </c>
      <c r="C71" s="24">
        <v>0</v>
      </c>
      <c r="D71" s="24">
        <v>0</v>
      </c>
      <c r="E71" s="24">
        <v>0</v>
      </c>
      <c r="F71" s="24">
        <v>0</v>
      </c>
    </row>
    <row r="72" spans="1:6">
      <c r="B72" s="29">
        <v>9</v>
      </c>
      <c r="C72" s="24">
        <v>0</v>
      </c>
      <c r="D72" s="24">
        <v>0</v>
      </c>
      <c r="E72" s="24">
        <v>0</v>
      </c>
      <c r="F72" s="24">
        <v>0</v>
      </c>
    </row>
    <row r="73" spans="1:6">
      <c r="B73" s="29">
        <v>10</v>
      </c>
      <c r="C73" s="24">
        <v>0</v>
      </c>
      <c r="D73" s="24">
        <v>0</v>
      </c>
      <c r="E73" s="24">
        <v>0</v>
      </c>
      <c r="F73" s="24">
        <v>0</v>
      </c>
    </row>
    <row r="74" spans="1:6">
      <c r="B74" s="29">
        <v>11</v>
      </c>
      <c r="C74" s="24">
        <v>0</v>
      </c>
      <c r="D74" s="24">
        <v>0</v>
      </c>
      <c r="E74" s="24">
        <v>0</v>
      </c>
      <c r="F74" s="24">
        <v>0</v>
      </c>
    </row>
    <row r="75" spans="1:6">
      <c r="B75" s="29">
        <v>12</v>
      </c>
      <c r="C75" s="24">
        <v>0</v>
      </c>
      <c r="D75" s="24">
        <v>0</v>
      </c>
      <c r="E75" s="24">
        <v>0</v>
      </c>
      <c r="F75" s="24">
        <v>0</v>
      </c>
    </row>
    <row r="78" spans="1:6">
      <c r="A78" s="23" t="s">
        <v>63</v>
      </c>
    </row>
    <row r="79" spans="1:6">
      <c r="A79" s="7" t="s">
        <v>61</v>
      </c>
      <c r="B79" s="7">
        <v>1</v>
      </c>
    </row>
    <row r="80" spans="1:6">
      <c r="A80" s="7" t="s">
        <v>64</v>
      </c>
      <c r="B80" s="7">
        <v>2</v>
      </c>
    </row>
    <row r="81" spans="1:2">
      <c r="A81" s="7" t="s">
        <v>65</v>
      </c>
      <c r="B81" s="7">
        <v>3</v>
      </c>
    </row>
  </sheetData>
  <mergeCells count="1">
    <mergeCell ref="C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E43"/>
  <sheetViews>
    <sheetView showGridLines="0" view="pageBreakPreview" zoomScale="60" workbookViewId="0">
      <selection activeCell="C19" sqref="C19:I19"/>
    </sheetView>
  </sheetViews>
  <sheetFormatPr baseColWidth="10" defaultColWidth="15" defaultRowHeight="15"/>
  <cols>
    <col min="1" max="1" width="26.28515625" style="8" customWidth="1"/>
    <col min="2" max="2" width="25.7109375" style="8" customWidth="1"/>
    <col min="3" max="3" width="1.7109375" style="8" customWidth="1"/>
    <col min="4" max="4" width="17.140625" style="8" bestFit="1" customWidth="1"/>
    <col min="5" max="5" width="1.7109375" style="8" customWidth="1"/>
    <col min="6" max="16384" width="15" style="8"/>
  </cols>
  <sheetData>
    <row r="2" spans="1:5" ht="26.25">
      <c r="A2" s="177" t="s">
        <v>20</v>
      </c>
      <c r="B2" s="177"/>
      <c r="C2" s="177"/>
      <c r="D2" s="177"/>
    </row>
    <row r="3" spans="1:5">
      <c r="B3" s="27"/>
      <c r="C3" s="27"/>
      <c r="D3" s="27"/>
      <c r="E3" s="27"/>
    </row>
    <row r="4" spans="1:5">
      <c r="A4" s="199" t="s">
        <v>62</v>
      </c>
      <c r="B4" s="199"/>
      <c r="C4" s="199"/>
      <c r="D4" s="199"/>
      <c r="E4" s="199"/>
    </row>
    <row r="5" spans="1:5">
      <c r="A5" s="199"/>
      <c r="B5" s="199"/>
      <c r="C5" s="199"/>
      <c r="D5" s="199"/>
      <c r="E5" s="199"/>
    </row>
    <row r="7" spans="1:5" ht="23.25" customHeight="1">
      <c r="A7" s="39" t="s">
        <v>80</v>
      </c>
      <c r="B7" s="140" t="s">
        <v>103</v>
      </c>
    </row>
    <row r="9" spans="1:5" ht="30">
      <c r="A9" s="139" t="s">
        <v>82</v>
      </c>
      <c r="B9" s="141">
        <v>2015</v>
      </c>
    </row>
    <row r="11" spans="1:5" ht="43.5" customHeight="1">
      <c r="A11" s="178" t="s">
        <v>9</v>
      </c>
      <c r="B11" s="178"/>
      <c r="C11" s="9"/>
      <c r="E11" s="9"/>
    </row>
    <row r="12" spans="1:5" ht="15.75" thickBot="1">
      <c r="A12" s="9"/>
      <c r="B12" s="9"/>
      <c r="C12" s="9"/>
      <c r="E12" s="9"/>
    </row>
    <row r="13" spans="1:5">
      <c r="A13" s="40" t="s">
        <v>10</v>
      </c>
      <c r="B13" s="41" t="s">
        <v>11</v>
      </c>
    </row>
    <row r="14" spans="1:5" ht="6" customHeight="1">
      <c r="A14" s="14"/>
      <c r="B14" s="15"/>
    </row>
    <row r="15" spans="1:5">
      <c r="A15" s="16" t="s">
        <v>133</v>
      </c>
      <c r="B15" s="17" t="s">
        <v>136</v>
      </c>
    </row>
    <row r="16" spans="1:5">
      <c r="A16" s="16" t="s">
        <v>134</v>
      </c>
      <c r="B16" s="17" t="s">
        <v>137</v>
      </c>
    </row>
    <row r="17" spans="1:5">
      <c r="A17" s="16" t="s">
        <v>135</v>
      </c>
      <c r="B17" s="17" t="s">
        <v>138</v>
      </c>
    </row>
    <row r="18" spans="1:5">
      <c r="A18" s="16" t="s">
        <v>143</v>
      </c>
      <c r="B18" s="17" t="s">
        <v>139</v>
      </c>
    </row>
    <row r="19" spans="1:5">
      <c r="A19" s="16" t="s">
        <v>144</v>
      </c>
      <c r="B19" s="17" t="s">
        <v>140</v>
      </c>
    </row>
    <row r="20" spans="1:5">
      <c r="A20" s="16" t="s">
        <v>145</v>
      </c>
      <c r="B20" s="17" t="s">
        <v>141</v>
      </c>
    </row>
    <row r="21" spans="1:5">
      <c r="A21" s="16" t="s">
        <v>146</v>
      </c>
      <c r="B21" s="17" t="s">
        <v>142</v>
      </c>
    </row>
    <row r="22" spans="1:5">
      <c r="A22" s="16"/>
      <c r="B22" s="17" t="s">
        <v>147</v>
      </c>
    </row>
    <row r="23" spans="1:5">
      <c r="A23" s="16"/>
      <c r="B23" s="17" t="s">
        <v>148</v>
      </c>
      <c r="D23" s="9"/>
    </row>
    <row r="24" spans="1:5">
      <c r="A24" s="16"/>
      <c r="B24" s="17" t="s">
        <v>149</v>
      </c>
      <c r="D24" s="9"/>
    </row>
    <row r="25" spans="1:5">
      <c r="A25" s="16"/>
      <c r="B25" s="17"/>
      <c r="D25" s="9"/>
    </row>
    <row r="26" spans="1:5">
      <c r="A26" s="16"/>
      <c r="B26" s="17"/>
      <c r="D26" s="9"/>
    </row>
    <row r="27" spans="1:5" ht="15.75" thickBot="1">
      <c r="A27" s="18"/>
      <c r="B27" s="19"/>
      <c r="D27" s="9"/>
    </row>
    <row r="28" spans="1:5" s="12" customFormat="1">
      <c r="C28" s="11"/>
      <c r="D28" s="11"/>
      <c r="E28" s="11"/>
    </row>
    <row r="29" spans="1:5" s="12" customFormat="1">
      <c r="A29" s="38" t="s">
        <v>21</v>
      </c>
      <c r="C29" s="11"/>
      <c r="D29" s="11"/>
      <c r="E29" s="11"/>
    </row>
    <row r="30" spans="1:5" s="12" customFormat="1" ht="6.95" customHeight="1">
      <c r="A30" s="10"/>
      <c r="C30" s="11"/>
      <c r="D30" s="11"/>
      <c r="E30" s="11"/>
    </row>
    <row r="31" spans="1:5" ht="15.75" thickBot="1">
      <c r="A31" s="42" t="s">
        <v>21</v>
      </c>
      <c r="C31" s="9"/>
      <c r="D31" s="9"/>
      <c r="E31" s="9"/>
    </row>
    <row r="32" spans="1:5">
      <c r="A32" s="13"/>
      <c r="C32" s="9"/>
      <c r="D32" s="9"/>
      <c r="E32" s="9"/>
    </row>
    <row r="33" spans="1:5">
      <c r="A33" s="160" t="s">
        <v>13</v>
      </c>
      <c r="C33" s="9"/>
      <c r="D33" s="9"/>
      <c r="E33" s="9"/>
    </row>
    <row r="34" spans="1:5">
      <c r="A34" s="160" t="s">
        <v>15</v>
      </c>
      <c r="C34" s="9"/>
      <c r="D34" s="9"/>
      <c r="E34" s="9"/>
    </row>
    <row r="35" spans="1:5">
      <c r="A35" s="160" t="s">
        <v>106</v>
      </c>
      <c r="C35" s="9"/>
      <c r="D35" s="9"/>
      <c r="E35" s="9"/>
    </row>
    <row r="36" spans="1:5">
      <c r="A36" s="160" t="s">
        <v>107</v>
      </c>
      <c r="C36" s="9"/>
      <c r="D36" s="9"/>
      <c r="E36" s="9"/>
    </row>
    <row r="37" spans="1:5">
      <c r="A37" s="160" t="s">
        <v>108</v>
      </c>
      <c r="C37" s="9"/>
      <c r="D37" s="9"/>
      <c r="E37" s="9"/>
    </row>
    <row r="38" spans="1:5">
      <c r="A38" s="160" t="s">
        <v>17</v>
      </c>
      <c r="C38" s="9"/>
      <c r="D38" s="9"/>
      <c r="E38" s="9"/>
    </row>
    <row r="39" spans="1:5">
      <c r="A39" s="160" t="s">
        <v>19</v>
      </c>
      <c r="C39" s="9"/>
      <c r="D39" s="9"/>
      <c r="E39" s="9"/>
    </row>
    <row r="40" spans="1:5">
      <c r="A40" s="160" t="s">
        <v>23</v>
      </c>
    </row>
    <row r="41" spans="1:5">
      <c r="A41" s="162" t="s">
        <v>116</v>
      </c>
    </row>
    <row r="42" spans="1:5">
      <c r="A42" s="162" t="s">
        <v>117</v>
      </c>
    </row>
    <row r="43" spans="1:5" ht="15.75" thickBot="1">
      <c r="A43" s="161" t="s">
        <v>2</v>
      </c>
    </row>
  </sheetData>
  <mergeCells count="3">
    <mergeCell ref="A2:D2"/>
    <mergeCell ref="A11:B11"/>
    <mergeCell ref="A4:E5"/>
  </mergeCells>
  <printOptions horizontalCentered="1"/>
  <pageMargins left="0.15748031496062992" right="0.15748031496062992" top="0.86614173228346458" bottom="0.43307086614173229" header="0.15748031496062992" footer="0.15748031496062992"/>
  <pageSetup paperSize="9" fitToHeight="0" orientation="portrait" r:id="rId1"/>
  <headerFooter>
    <oddHeader>&amp;C&amp;"-,Gras"&amp;9&amp;K000000&amp;F
- &amp;A -</oddHeader>
    <oddFooter>&amp;C&amp;"+,Normal"&amp;9&amp;K000000- &amp;P / &amp;N -&amp;R&amp;9&amp;K000000&amp;D
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I41"/>
  <sheetViews>
    <sheetView showGridLines="0" topLeftCell="E1" workbookViewId="0">
      <selection activeCell="C19" sqref="C19:I19"/>
    </sheetView>
  </sheetViews>
  <sheetFormatPr baseColWidth="10" defaultColWidth="15" defaultRowHeight="15"/>
  <cols>
    <col min="1" max="1" width="8.140625" style="35" customWidth="1"/>
    <col min="2" max="2" width="17" style="35" customWidth="1"/>
    <col min="3" max="3" width="10.7109375" style="43" customWidth="1"/>
    <col min="4" max="6" width="9.7109375" style="43" customWidth="1"/>
    <col min="7" max="7" width="10.7109375" style="35" customWidth="1"/>
    <col min="8" max="8" width="1.7109375" customWidth="1"/>
    <col min="9" max="10" width="10.7109375" style="43" customWidth="1"/>
    <col min="11" max="11" width="10.5703125" style="45" customWidth="1"/>
    <col min="12" max="12" width="10.7109375" style="43" customWidth="1"/>
    <col min="13" max="13" width="1.7109375" style="35" customWidth="1"/>
    <col min="14" max="14" width="11.7109375" style="43" customWidth="1"/>
    <col min="15" max="15" width="6.5703125" style="43" bestFit="1" customWidth="1"/>
    <col min="16" max="16" width="6.5703125" style="43" customWidth="1"/>
    <col min="17" max="17" width="10.7109375" style="43" customWidth="1"/>
    <col min="18" max="18" width="7.7109375" style="43" bestFit="1" customWidth="1"/>
    <col min="19" max="19" width="11.28515625" style="45" customWidth="1"/>
    <col min="20" max="20" width="11.140625" style="47" customWidth="1"/>
    <col min="21" max="21" width="4.42578125" style="43" bestFit="1" customWidth="1"/>
    <col min="22" max="23" width="14.28515625" style="43" customWidth="1"/>
    <col min="24" max="24" width="7.28515625" style="43" bestFit="1" customWidth="1"/>
    <col min="25" max="25" width="14.28515625" style="43" customWidth="1"/>
    <col min="26" max="26" width="8.7109375" style="43" bestFit="1" customWidth="1"/>
    <col min="27" max="27" width="6.28515625" style="43" bestFit="1" customWidth="1"/>
    <col min="28" max="28" width="4.42578125" style="43" bestFit="1" customWidth="1"/>
    <col min="29" max="29" width="13.140625" style="43" customWidth="1"/>
    <col min="30" max="30" width="6.85546875" style="43" customWidth="1"/>
    <col min="31" max="31" width="1.7109375" style="35" customWidth="1"/>
    <col min="32" max="32" width="10.7109375" style="44" bestFit="1" customWidth="1"/>
    <col min="33" max="33" width="12" style="44" customWidth="1"/>
    <col min="34" max="34" width="1.7109375" style="35" customWidth="1"/>
    <col min="35" max="16384" width="15" style="35"/>
  </cols>
  <sheetData>
    <row r="1" spans="1:35" ht="12">
      <c r="H1" s="35"/>
      <c r="S1" s="46"/>
    </row>
    <row r="2" spans="1:35" ht="26.25">
      <c r="A2" s="181" t="s">
        <v>22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81"/>
    </row>
    <row r="3" spans="1:35" ht="15.75" thickBot="1"/>
    <row r="4" spans="1:35" s="49" customFormat="1" ht="78.75" customHeight="1">
      <c r="A4" s="182" t="s">
        <v>0</v>
      </c>
      <c r="B4" s="183"/>
      <c r="C4" s="183"/>
      <c r="D4" s="183"/>
      <c r="E4" s="183"/>
      <c r="F4" s="183"/>
      <c r="G4" s="184"/>
      <c r="I4" s="182" t="s">
        <v>71</v>
      </c>
      <c r="J4" s="183"/>
      <c r="K4" s="183"/>
      <c r="L4" s="184"/>
      <c r="M4" s="48"/>
      <c r="N4" s="179" t="s">
        <v>1</v>
      </c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48"/>
      <c r="AF4" s="185" t="s">
        <v>66</v>
      </c>
      <c r="AG4" s="186"/>
      <c r="AH4" s="48"/>
    </row>
    <row r="5" spans="1:35" ht="51.75" customHeight="1">
      <c r="A5" s="58" t="s">
        <v>69</v>
      </c>
      <c r="B5" s="59" t="s">
        <v>27</v>
      </c>
      <c r="C5" s="59" t="s">
        <v>7</v>
      </c>
      <c r="D5" s="59" t="s">
        <v>4</v>
      </c>
      <c r="E5" s="59" t="s">
        <v>5</v>
      </c>
      <c r="F5" s="59" t="s">
        <v>6</v>
      </c>
      <c r="G5" s="61" t="s">
        <v>28</v>
      </c>
      <c r="H5" s="35"/>
      <c r="I5" s="58" t="s">
        <v>67</v>
      </c>
      <c r="J5" s="59" t="s">
        <v>68</v>
      </c>
      <c r="K5" s="60" t="s">
        <v>70</v>
      </c>
      <c r="L5" s="61" t="s">
        <v>51</v>
      </c>
      <c r="M5" s="50"/>
      <c r="N5" s="164" t="s">
        <v>45</v>
      </c>
      <c r="O5" s="164" t="s">
        <v>111</v>
      </c>
      <c r="P5" s="164" t="s">
        <v>121</v>
      </c>
      <c r="Q5" s="164" t="s">
        <v>151</v>
      </c>
      <c r="R5" s="164" t="s">
        <v>119</v>
      </c>
      <c r="S5" s="164" t="s">
        <v>49</v>
      </c>
      <c r="T5" s="164" t="s">
        <v>126</v>
      </c>
      <c r="U5" s="164" t="s">
        <v>122</v>
      </c>
      <c r="V5" s="164" t="s">
        <v>123</v>
      </c>
      <c r="W5" s="164" t="s">
        <v>124</v>
      </c>
      <c r="X5" s="164" t="s">
        <v>125</v>
      </c>
      <c r="Y5" s="164" t="s">
        <v>120</v>
      </c>
      <c r="Z5" s="164" t="s">
        <v>127</v>
      </c>
      <c r="AA5" s="164" t="s">
        <v>118</v>
      </c>
      <c r="AB5" s="164" t="s">
        <v>128</v>
      </c>
      <c r="AC5" s="164" t="s">
        <v>129</v>
      </c>
      <c r="AD5" s="164" t="s">
        <v>110</v>
      </c>
      <c r="AF5" s="58" t="s">
        <v>53</v>
      </c>
      <c r="AG5" s="58" t="s">
        <v>109</v>
      </c>
      <c r="AH5" s="50"/>
    </row>
    <row r="6" spans="1:35" s="53" customFormat="1" ht="12">
      <c r="A6" s="78"/>
      <c r="B6" s="79"/>
      <c r="C6" s="79"/>
      <c r="D6" s="79"/>
      <c r="E6" s="79"/>
      <c r="F6" s="79"/>
      <c r="G6" s="80"/>
      <c r="I6" s="54"/>
      <c r="J6" s="55"/>
      <c r="K6" s="57"/>
      <c r="L6" s="56"/>
      <c r="M6" s="50"/>
      <c r="N6" s="54"/>
      <c r="O6" s="55"/>
      <c r="P6" s="55"/>
      <c r="Q6" s="57"/>
      <c r="R6" s="55"/>
      <c r="S6" s="55"/>
      <c r="T6" s="55"/>
      <c r="U6" s="55"/>
      <c r="V6" s="55"/>
      <c r="W6" s="55"/>
      <c r="X6" s="55"/>
      <c r="Y6" s="55"/>
      <c r="Z6" s="55"/>
      <c r="AA6" s="57"/>
      <c r="AB6" s="55"/>
      <c r="AC6" s="56"/>
      <c r="AD6" s="55"/>
      <c r="AE6" s="50"/>
      <c r="AF6" s="78"/>
      <c r="AG6" s="80"/>
      <c r="AH6" s="50"/>
    </row>
    <row r="7" spans="1:35" ht="12">
      <c r="A7" s="70" t="s">
        <v>112</v>
      </c>
      <c r="B7" s="71" t="s">
        <v>131</v>
      </c>
      <c r="C7" s="134"/>
      <c r="D7" s="134" t="s">
        <v>133</v>
      </c>
      <c r="E7" s="134" t="s">
        <v>138</v>
      </c>
      <c r="F7" s="134" t="s">
        <v>139</v>
      </c>
      <c r="G7" s="72">
        <v>42277</v>
      </c>
      <c r="H7" s="35"/>
      <c r="I7" s="83" t="s">
        <v>48</v>
      </c>
      <c r="J7" s="68" t="s">
        <v>48</v>
      </c>
      <c r="K7" s="136">
        <f>IF(AND(ISBLANK('Informations clients'!I7)),"",DATE(YEAR(G7),MONTH(G7)+8,0))</f>
        <v>42490</v>
      </c>
      <c r="L7" s="69" t="s">
        <v>48</v>
      </c>
      <c r="M7" s="51"/>
      <c r="N7" s="135" t="s">
        <v>14</v>
      </c>
      <c r="O7" s="134" t="s">
        <v>65</v>
      </c>
      <c r="P7" s="69" t="s">
        <v>48</v>
      </c>
      <c r="Q7" s="69" t="s">
        <v>48</v>
      </c>
      <c r="R7" s="69" t="s">
        <v>48</v>
      </c>
      <c r="S7" s="136">
        <f>IF(AND(ISBLANK(G7)),"",DATE(YEAR(G7),MONTH(G7)+4,0))</f>
        <v>42369</v>
      </c>
      <c r="T7" s="136">
        <f t="shared" ref="T7:T32" si="0">IF(AND(ISBLANK(G7)),"",DATE(YEAR(G7),MONTH(G7)+4,0))</f>
        <v>42369</v>
      </c>
      <c r="U7" s="69" t="s">
        <v>48</v>
      </c>
      <c r="V7" s="69" t="s">
        <v>48</v>
      </c>
      <c r="W7" s="69" t="s">
        <v>48</v>
      </c>
      <c r="X7" s="69" t="s">
        <v>48</v>
      </c>
      <c r="Y7" s="69" t="s">
        <v>48</v>
      </c>
      <c r="Z7" s="69" t="s">
        <v>48</v>
      </c>
      <c r="AA7" s="69" t="s">
        <v>48</v>
      </c>
      <c r="AB7" s="69" t="s">
        <v>48</v>
      </c>
      <c r="AC7" s="69" t="s">
        <v>48</v>
      </c>
      <c r="AD7" s="69" t="s">
        <v>48</v>
      </c>
      <c r="AE7" s="51"/>
      <c r="AF7" s="157" t="s">
        <v>60</v>
      </c>
      <c r="AG7" s="82"/>
      <c r="AH7" s="51"/>
      <c r="AI7" s="156">
        <f t="shared" ref="AI7:AI32" si="1">+IF(AND(ISBLANK(AF7),OR(U7&lt;&gt;0,V7&lt;&gt;0,W7&lt;&gt;0)),"Veuillez renseigner l'effectif",0)</f>
        <v>0</v>
      </c>
    </row>
    <row r="8" spans="1:35" ht="12">
      <c r="A8" s="70" t="s">
        <v>104</v>
      </c>
      <c r="B8" s="71" t="s">
        <v>132</v>
      </c>
      <c r="C8" s="134"/>
      <c r="D8" s="134" t="s">
        <v>144</v>
      </c>
      <c r="E8" s="134" t="s">
        <v>137</v>
      </c>
      <c r="F8" s="134" t="s">
        <v>138</v>
      </c>
      <c r="G8" s="72">
        <v>42369</v>
      </c>
      <c r="H8" s="35"/>
      <c r="I8" s="83" t="s">
        <v>48</v>
      </c>
      <c r="J8" s="68" t="s">
        <v>48</v>
      </c>
      <c r="K8" s="136">
        <f>IF(AND(ISBLANK('Informations clients'!I8)),"",DATE(YEAR(G8),MONTH(G8)+8,0))</f>
        <v>42582</v>
      </c>
      <c r="L8" s="69" t="s">
        <v>48</v>
      </c>
      <c r="M8" s="51"/>
      <c r="N8" s="135" t="s">
        <v>16</v>
      </c>
      <c r="O8" s="134" t="s">
        <v>64</v>
      </c>
      <c r="P8" s="69" t="s">
        <v>48</v>
      </c>
      <c r="Q8" s="69" t="s">
        <v>48</v>
      </c>
      <c r="R8" s="69" t="s">
        <v>48</v>
      </c>
      <c r="S8" s="136">
        <f t="shared" ref="S8:S32" si="2">IF(AND(ISBLANK(G8)),"",DATE(YEAR(G8),MONTH(G8)+4,0))</f>
        <v>42460</v>
      </c>
      <c r="T8" s="136">
        <f t="shared" si="0"/>
        <v>42460</v>
      </c>
      <c r="U8" s="69" t="s">
        <v>48</v>
      </c>
      <c r="V8" s="69" t="s">
        <v>48</v>
      </c>
      <c r="W8" s="69" t="s">
        <v>48</v>
      </c>
      <c r="X8" s="69" t="s">
        <v>48</v>
      </c>
      <c r="Y8" s="69" t="s">
        <v>48</v>
      </c>
      <c r="Z8" s="69" t="s">
        <v>48</v>
      </c>
      <c r="AA8" s="69" t="s">
        <v>48</v>
      </c>
      <c r="AB8" s="69" t="s">
        <v>48</v>
      </c>
      <c r="AC8" s="69" t="s">
        <v>48</v>
      </c>
      <c r="AD8" s="69" t="s">
        <v>48</v>
      </c>
      <c r="AE8" s="51"/>
      <c r="AF8" s="157" t="s">
        <v>58</v>
      </c>
      <c r="AG8" s="82"/>
      <c r="AH8" s="51"/>
      <c r="AI8" s="156">
        <f t="shared" si="1"/>
        <v>0</v>
      </c>
    </row>
    <row r="9" spans="1:35" ht="12">
      <c r="A9" s="70"/>
      <c r="B9" s="71"/>
      <c r="C9" s="134"/>
      <c r="D9" s="134"/>
      <c r="E9" s="134"/>
      <c r="F9" s="134"/>
      <c r="G9" s="72">
        <v>42185</v>
      </c>
      <c r="H9" s="35"/>
      <c r="I9" s="83" t="s">
        <v>48</v>
      </c>
      <c r="J9" s="68" t="s">
        <v>48</v>
      </c>
      <c r="K9" s="136">
        <f>IF(AND(ISBLANK('Informations clients'!I9)),"",DATE(YEAR(G9),MONTH(G9)+8,0))</f>
        <v>42400</v>
      </c>
      <c r="L9" s="69" t="s">
        <v>48</v>
      </c>
      <c r="M9" s="51"/>
      <c r="N9" s="135"/>
      <c r="O9" s="134" t="s">
        <v>61</v>
      </c>
      <c r="P9" s="69" t="s">
        <v>48</v>
      </c>
      <c r="Q9" s="69" t="s">
        <v>48</v>
      </c>
      <c r="R9" s="69" t="s">
        <v>48</v>
      </c>
      <c r="S9" s="136">
        <f t="shared" si="2"/>
        <v>42277</v>
      </c>
      <c r="T9" s="136">
        <f t="shared" si="0"/>
        <v>42277</v>
      </c>
      <c r="U9" s="69" t="s">
        <v>48</v>
      </c>
      <c r="V9" s="69" t="s">
        <v>48</v>
      </c>
      <c r="W9" s="69" t="s">
        <v>48</v>
      </c>
      <c r="X9" s="69" t="s">
        <v>48</v>
      </c>
      <c r="Y9" s="69" t="s">
        <v>48</v>
      </c>
      <c r="Z9" s="69" t="s">
        <v>48</v>
      </c>
      <c r="AA9" s="69" t="s">
        <v>48</v>
      </c>
      <c r="AB9" s="69" t="s">
        <v>48</v>
      </c>
      <c r="AC9" s="69" t="s">
        <v>48</v>
      </c>
      <c r="AD9" s="69" t="s">
        <v>48</v>
      </c>
      <c r="AE9" s="51"/>
      <c r="AF9" s="157"/>
      <c r="AG9" s="82"/>
      <c r="AH9" s="51"/>
      <c r="AI9" s="156" t="str">
        <f t="shared" si="1"/>
        <v>Veuillez renseigner l'effectif</v>
      </c>
    </row>
    <row r="10" spans="1:35" ht="12">
      <c r="A10" s="70"/>
      <c r="B10" s="71"/>
      <c r="C10" s="134"/>
      <c r="D10" s="134"/>
      <c r="E10" s="134"/>
      <c r="F10" s="134"/>
      <c r="G10" s="72">
        <v>42369</v>
      </c>
      <c r="H10" s="35"/>
      <c r="I10" s="83" t="s">
        <v>48</v>
      </c>
      <c r="J10" s="68" t="s">
        <v>48</v>
      </c>
      <c r="K10" s="136">
        <f>IF(AND(ISBLANK('Informations clients'!I10)),"",DATE(YEAR(G10),MONTH(G10)+8,0))</f>
        <v>42582</v>
      </c>
      <c r="L10" s="69" t="s">
        <v>48</v>
      </c>
      <c r="M10" s="51"/>
      <c r="N10" s="135" t="s">
        <v>14</v>
      </c>
      <c r="O10" s="134"/>
      <c r="P10" s="69" t="s">
        <v>48</v>
      </c>
      <c r="Q10" s="69" t="s">
        <v>48</v>
      </c>
      <c r="R10" s="69" t="s">
        <v>48</v>
      </c>
      <c r="S10" s="136">
        <f t="shared" si="2"/>
        <v>42460</v>
      </c>
      <c r="T10" s="136">
        <f t="shared" si="0"/>
        <v>42460</v>
      </c>
      <c r="U10" s="69" t="s">
        <v>48</v>
      </c>
      <c r="V10" s="69" t="s">
        <v>48</v>
      </c>
      <c r="W10" s="69" t="s">
        <v>48</v>
      </c>
      <c r="X10" s="69" t="s">
        <v>48</v>
      </c>
      <c r="Y10" s="69" t="s">
        <v>48</v>
      </c>
      <c r="Z10" s="69" t="s">
        <v>48</v>
      </c>
      <c r="AA10" s="69" t="s">
        <v>48</v>
      </c>
      <c r="AB10" s="69" t="s">
        <v>48</v>
      </c>
      <c r="AC10" s="69" t="s">
        <v>48</v>
      </c>
      <c r="AD10" s="69" t="s">
        <v>48</v>
      </c>
      <c r="AE10" s="51"/>
      <c r="AF10" s="157"/>
      <c r="AG10" s="82"/>
      <c r="AH10" s="51"/>
      <c r="AI10" s="156" t="str">
        <f t="shared" si="1"/>
        <v>Veuillez renseigner l'effectif</v>
      </c>
    </row>
    <row r="11" spans="1:35" ht="12">
      <c r="A11" s="70"/>
      <c r="B11" s="71"/>
      <c r="C11" s="134"/>
      <c r="D11" s="134"/>
      <c r="E11" s="134"/>
      <c r="F11" s="134"/>
      <c r="G11" s="72"/>
      <c r="H11" s="35"/>
      <c r="I11" s="83"/>
      <c r="J11" s="68"/>
      <c r="K11" s="136" t="str">
        <f>IF(AND(ISBLANK('Informations clients'!I11)),"",DATE(YEAR(G11),MONTH(G11)+8,0))</f>
        <v/>
      </c>
      <c r="L11" s="69"/>
      <c r="M11" s="51"/>
      <c r="N11" s="135"/>
      <c r="O11" s="134"/>
      <c r="P11" s="68"/>
      <c r="Q11" s="68"/>
      <c r="R11" s="68"/>
      <c r="S11" s="136" t="str">
        <f t="shared" si="2"/>
        <v/>
      </c>
      <c r="T11" s="136" t="str">
        <f t="shared" si="0"/>
        <v/>
      </c>
      <c r="U11" s="68"/>
      <c r="V11" s="68"/>
      <c r="W11" s="68"/>
      <c r="X11" s="68"/>
      <c r="Y11" s="163"/>
      <c r="Z11" s="68"/>
      <c r="AA11" s="68"/>
      <c r="AB11" s="163"/>
      <c r="AC11" s="69"/>
      <c r="AD11" s="163"/>
      <c r="AE11" s="51"/>
      <c r="AF11" s="157"/>
      <c r="AG11" s="82"/>
      <c r="AH11" s="51"/>
      <c r="AI11" s="156">
        <f t="shared" si="1"/>
        <v>0</v>
      </c>
    </row>
    <row r="12" spans="1:35" ht="12">
      <c r="A12" s="70"/>
      <c r="B12" s="71"/>
      <c r="C12" s="134"/>
      <c r="D12" s="134"/>
      <c r="E12" s="134"/>
      <c r="F12" s="134"/>
      <c r="G12" s="72"/>
      <c r="H12" s="35"/>
      <c r="I12" s="83"/>
      <c r="J12" s="68"/>
      <c r="K12" s="136" t="str">
        <f>IF(AND(ISBLANK('Informations clients'!I12)),"",DATE(YEAR(G12),MONTH(G12)+8,0))</f>
        <v/>
      </c>
      <c r="L12" s="69"/>
      <c r="M12" s="51"/>
      <c r="N12" s="135"/>
      <c r="O12" s="134"/>
      <c r="P12" s="68"/>
      <c r="Q12" s="68"/>
      <c r="R12" s="68"/>
      <c r="S12" s="136" t="str">
        <f t="shared" si="2"/>
        <v/>
      </c>
      <c r="T12" s="136" t="str">
        <f t="shared" si="0"/>
        <v/>
      </c>
      <c r="U12" s="68"/>
      <c r="V12" s="68"/>
      <c r="W12" s="68"/>
      <c r="X12" s="68"/>
      <c r="Y12" s="163"/>
      <c r="Z12" s="68"/>
      <c r="AA12" s="68"/>
      <c r="AB12" s="163"/>
      <c r="AC12" s="69"/>
      <c r="AD12" s="163"/>
      <c r="AE12" s="51"/>
      <c r="AF12" s="157"/>
      <c r="AG12" s="82"/>
      <c r="AH12" s="51"/>
      <c r="AI12" s="156">
        <f t="shared" si="1"/>
        <v>0</v>
      </c>
    </row>
    <row r="13" spans="1:35" ht="12">
      <c r="A13" s="70"/>
      <c r="B13" s="71"/>
      <c r="C13" s="134"/>
      <c r="D13" s="134"/>
      <c r="E13" s="134"/>
      <c r="F13" s="134"/>
      <c r="G13" s="72"/>
      <c r="H13" s="35"/>
      <c r="I13" s="83"/>
      <c r="J13" s="68"/>
      <c r="K13" s="136" t="str">
        <f>IF(AND(ISBLANK('Informations clients'!I13)),"",DATE(YEAR(G13),MONTH(G13)+8,0))</f>
        <v/>
      </c>
      <c r="L13" s="69"/>
      <c r="M13" s="51"/>
      <c r="N13" s="135"/>
      <c r="O13" s="134"/>
      <c r="P13" s="68"/>
      <c r="Q13" s="68"/>
      <c r="R13" s="68"/>
      <c r="S13" s="136" t="str">
        <f t="shared" si="2"/>
        <v/>
      </c>
      <c r="T13" s="136" t="str">
        <f t="shared" si="0"/>
        <v/>
      </c>
      <c r="U13" s="68"/>
      <c r="V13" s="68"/>
      <c r="W13" s="68"/>
      <c r="X13" s="68"/>
      <c r="Y13" s="163"/>
      <c r="Z13" s="68"/>
      <c r="AA13" s="68"/>
      <c r="AB13" s="163"/>
      <c r="AC13" s="69"/>
      <c r="AD13" s="163"/>
      <c r="AE13" s="51"/>
      <c r="AF13" s="157"/>
      <c r="AG13" s="82"/>
      <c r="AH13" s="51"/>
      <c r="AI13" s="156">
        <f t="shared" si="1"/>
        <v>0</v>
      </c>
    </row>
    <row r="14" spans="1:35" ht="12">
      <c r="A14" s="70"/>
      <c r="B14" s="71"/>
      <c r="C14" s="134"/>
      <c r="D14" s="134"/>
      <c r="E14" s="134"/>
      <c r="F14" s="134"/>
      <c r="G14" s="72"/>
      <c r="H14" s="35"/>
      <c r="I14" s="83"/>
      <c r="J14" s="68"/>
      <c r="K14" s="136" t="str">
        <f>IF(AND(ISBLANK('Informations clients'!I14)),"",DATE(YEAR(G14),MONTH(G14)+8,0))</f>
        <v/>
      </c>
      <c r="L14" s="69"/>
      <c r="M14" s="51"/>
      <c r="N14" s="135"/>
      <c r="O14" s="134"/>
      <c r="P14" s="68"/>
      <c r="Q14" s="68"/>
      <c r="R14" s="68"/>
      <c r="S14" s="136" t="str">
        <f t="shared" si="2"/>
        <v/>
      </c>
      <c r="T14" s="136" t="str">
        <f t="shared" si="0"/>
        <v/>
      </c>
      <c r="U14" s="68"/>
      <c r="V14" s="68"/>
      <c r="W14" s="68"/>
      <c r="X14" s="68"/>
      <c r="Y14" s="163"/>
      <c r="Z14" s="68"/>
      <c r="AA14" s="68"/>
      <c r="AB14" s="163"/>
      <c r="AC14" s="69"/>
      <c r="AD14" s="163"/>
      <c r="AE14" s="51"/>
      <c r="AF14" s="157"/>
      <c r="AG14" s="82"/>
      <c r="AH14" s="51"/>
      <c r="AI14" s="156">
        <f t="shared" si="1"/>
        <v>0</v>
      </c>
    </row>
    <row r="15" spans="1:35" ht="12">
      <c r="A15" s="70"/>
      <c r="B15" s="71"/>
      <c r="C15" s="134"/>
      <c r="D15" s="134"/>
      <c r="E15" s="134"/>
      <c r="F15" s="134"/>
      <c r="G15" s="72"/>
      <c r="H15" s="35"/>
      <c r="I15" s="83"/>
      <c r="J15" s="68"/>
      <c r="K15" s="136" t="str">
        <f>IF(AND(ISBLANK('Informations clients'!I15)),"",DATE(YEAR(G15),MONTH(G15)+8,0))</f>
        <v/>
      </c>
      <c r="L15" s="69"/>
      <c r="M15" s="51"/>
      <c r="N15" s="135"/>
      <c r="O15" s="134"/>
      <c r="P15" s="68"/>
      <c r="Q15" s="68"/>
      <c r="R15" s="68"/>
      <c r="S15" s="136" t="str">
        <f t="shared" si="2"/>
        <v/>
      </c>
      <c r="T15" s="136" t="str">
        <f t="shared" si="0"/>
        <v/>
      </c>
      <c r="U15" s="68"/>
      <c r="V15" s="68"/>
      <c r="W15" s="68"/>
      <c r="X15" s="68"/>
      <c r="Y15" s="163"/>
      <c r="Z15" s="68"/>
      <c r="AA15" s="68"/>
      <c r="AB15" s="163"/>
      <c r="AC15" s="69"/>
      <c r="AD15" s="163"/>
      <c r="AE15" s="51"/>
      <c r="AF15" s="157"/>
      <c r="AG15" s="82"/>
      <c r="AH15" s="51"/>
      <c r="AI15" s="156">
        <f t="shared" si="1"/>
        <v>0</v>
      </c>
    </row>
    <row r="16" spans="1:35" ht="12">
      <c r="A16" s="70"/>
      <c r="B16" s="71"/>
      <c r="C16" s="134"/>
      <c r="D16" s="134"/>
      <c r="E16" s="134"/>
      <c r="F16" s="134"/>
      <c r="G16" s="72"/>
      <c r="H16" s="35"/>
      <c r="I16" s="83"/>
      <c r="J16" s="68"/>
      <c r="K16" s="136" t="str">
        <f>IF(AND(ISBLANK('Informations clients'!I16)),"",DATE(YEAR(G16),MONTH(G16)+8,0))</f>
        <v/>
      </c>
      <c r="L16" s="69"/>
      <c r="M16" s="51"/>
      <c r="N16" s="135"/>
      <c r="O16" s="134"/>
      <c r="P16" s="68"/>
      <c r="Q16" s="68"/>
      <c r="R16" s="68"/>
      <c r="S16" s="136" t="str">
        <f t="shared" si="2"/>
        <v/>
      </c>
      <c r="T16" s="136" t="str">
        <f t="shared" si="0"/>
        <v/>
      </c>
      <c r="U16" s="68"/>
      <c r="V16" s="68"/>
      <c r="W16" s="68"/>
      <c r="X16" s="68"/>
      <c r="Y16" s="163"/>
      <c r="Z16" s="68"/>
      <c r="AA16" s="68"/>
      <c r="AB16" s="163"/>
      <c r="AC16" s="69"/>
      <c r="AD16" s="163"/>
      <c r="AE16" s="51"/>
      <c r="AF16" s="157"/>
      <c r="AG16" s="82"/>
      <c r="AH16" s="51"/>
      <c r="AI16" s="156">
        <f t="shared" si="1"/>
        <v>0</v>
      </c>
    </row>
    <row r="17" spans="1:35" ht="12">
      <c r="A17" s="70"/>
      <c r="B17" s="71"/>
      <c r="C17" s="134"/>
      <c r="D17" s="134"/>
      <c r="E17" s="134"/>
      <c r="F17" s="134"/>
      <c r="G17" s="72"/>
      <c r="H17" s="35"/>
      <c r="I17" s="83"/>
      <c r="J17" s="68"/>
      <c r="K17" s="136" t="str">
        <f>IF(AND(ISBLANK('Informations clients'!I17)),"",DATE(YEAR(G17),MONTH(G17)+8,0))</f>
        <v/>
      </c>
      <c r="L17" s="69"/>
      <c r="M17" s="51"/>
      <c r="N17" s="135"/>
      <c r="O17" s="134"/>
      <c r="P17" s="68"/>
      <c r="Q17" s="68"/>
      <c r="R17" s="68"/>
      <c r="S17" s="136" t="str">
        <f t="shared" si="2"/>
        <v/>
      </c>
      <c r="T17" s="136" t="str">
        <f t="shared" si="0"/>
        <v/>
      </c>
      <c r="U17" s="68"/>
      <c r="V17" s="68"/>
      <c r="W17" s="68"/>
      <c r="X17" s="68"/>
      <c r="Y17" s="163"/>
      <c r="Z17" s="68"/>
      <c r="AA17" s="68"/>
      <c r="AB17" s="163"/>
      <c r="AC17" s="69"/>
      <c r="AD17" s="163"/>
      <c r="AE17" s="51"/>
      <c r="AF17" s="157"/>
      <c r="AG17" s="82"/>
      <c r="AH17" s="51"/>
      <c r="AI17" s="156">
        <f t="shared" si="1"/>
        <v>0</v>
      </c>
    </row>
    <row r="18" spans="1:35" ht="12">
      <c r="A18" s="70"/>
      <c r="B18" s="71"/>
      <c r="C18" s="134"/>
      <c r="D18" s="134"/>
      <c r="E18" s="134"/>
      <c r="F18" s="134"/>
      <c r="G18" s="72"/>
      <c r="H18" s="35"/>
      <c r="I18" s="83"/>
      <c r="J18" s="68"/>
      <c r="K18" s="136" t="str">
        <f>IF(AND(ISBLANK('Informations clients'!I18)),"",DATE(YEAR(G18),MONTH(G18)+8,0))</f>
        <v/>
      </c>
      <c r="L18" s="69"/>
      <c r="M18" s="51"/>
      <c r="N18" s="135"/>
      <c r="O18" s="134"/>
      <c r="P18" s="68"/>
      <c r="Q18" s="68"/>
      <c r="R18" s="68"/>
      <c r="S18" s="136" t="str">
        <f t="shared" si="2"/>
        <v/>
      </c>
      <c r="T18" s="136" t="str">
        <f t="shared" si="0"/>
        <v/>
      </c>
      <c r="U18" s="68"/>
      <c r="V18" s="68"/>
      <c r="W18" s="68"/>
      <c r="X18" s="68"/>
      <c r="Y18" s="163"/>
      <c r="Z18" s="68"/>
      <c r="AA18" s="68"/>
      <c r="AB18" s="163"/>
      <c r="AC18" s="69"/>
      <c r="AD18" s="163"/>
      <c r="AE18" s="51"/>
      <c r="AF18" s="157"/>
      <c r="AG18" s="82"/>
      <c r="AH18" s="51"/>
      <c r="AI18" s="156">
        <f t="shared" si="1"/>
        <v>0</v>
      </c>
    </row>
    <row r="19" spans="1:35" ht="12">
      <c r="A19" s="70"/>
      <c r="B19" s="71"/>
      <c r="C19" s="134"/>
      <c r="D19" s="134"/>
      <c r="E19" s="134"/>
      <c r="F19" s="134"/>
      <c r="G19" s="72"/>
      <c r="H19" s="35"/>
      <c r="I19" s="83"/>
      <c r="J19" s="68"/>
      <c r="K19" s="136" t="str">
        <f>IF(AND(ISBLANK('Informations clients'!I19)),"",DATE(YEAR(G19),MONTH(G19)+8,0))</f>
        <v/>
      </c>
      <c r="L19" s="69"/>
      <c r="M19" s="51"/>
      <c r="N19" s="135"/>
      <c r="O19" s="134"/>
      <c r="P19" s="68"/>
      <c r="Q19" s="68"/>
      <c r="R19" s="68"/>
      <c r="S19" s="136" t="str">
        <f t="shared" si="2"/>
        <v/>
      </c>
      <c r="T19" s="136" t="str">
        <f t="shared" si="0"/>
        <v/>
      </c>
      <c r="U19" s="68"/>
      <c r="V19" s="68"/>
      <c r="W19" s="68"/>
      <c r="X19" s="68"/>
      <c r="Y19" s="163"/>
      <c r="Z19" s="68"/>
      <c r="AA19" s="68"/>
      <c r="AB19" s="163"/>
      <c r="AC19" s="69"/>
      <c r="AD19" s="163"/>
      <c r="AE19" s="51"/>
      <c r="AF19" s="157"/>
      <c r="AG19" s="82"/>
      <c r="AH19" s="51"/>
      <c r="AI19" s="156">
        <f t="shared" si="1"/>
        <v>0</v>
      </c>
    </row>
    <row r="20" spans="1:35" ht="12">
      <c r="A20" s="70"/>
      <c r="B20" s="71"/>
      <c r="C20" s="134"/>
      <c r="D20" s="134"/>
      <c r="E20" s="134"/>
      <c r="F20" s="134"/>
      <c r="G20" s="72"/>
      <c r="H20" s="35"/>
      <c r="I20" s="83"/>
      <c r="J20" s="68"/>
      <c r="K20" s="136" t="str">
        <f>IF(AND(ISBLANK('Informations clients'!I20)),"",DATE(YEAR(G20),MONTH(G20)+8,0))</f>
        <v/>
      </c>
      <c r="L20" s="69"/>
      <c r="M20" s="51"/>
      <c r="N20" s="135"/>
      <c r="O20" s="134"/>
      <c r="P20" s="68"/>
      <c r="Q20" s="68"/>
      <c r="R20" s="68"/>
      <c r="S20" s="136" t="str">
        <f t="shared" si="2"/>
        <v/>
      </c>
      <c r="T20" s="136" t="str">
        <f t="shared" si="0"/>
        <v/>
      </c>
      <c r="U20" s="68"/>
      <c r="V20" s="68"/>
      <c r="W20" s="68"/>
      <c r="X20" s="68"/>
      <c r="Y20" s="163"/>
      <c r="Z20" s="68"/>
      <c r="AA20" s="68"/>
      <c r="AB20" s="163"/>
      <c r="AC20" s="69"/>
      <c r="AD20" s="163"/>
      <c r="AE20" s="51"/>
      <c r="AF20" s="157"/>
      <c r="AG20" s="82"/>
      <c r="AH20" s="51"/>
      <c r="AI20" s="156">
        <f t="shared" si="1"/>
        <v>0</v>
      </c>
    </row>
    <row r="21" spans="1:35" ht="12">
      <c r="A21" s="70"/>
      <c r="B21" s="71"/>
      <c r="C21" s="134"/>
      <c r="D21" s="134"/>
      <c r="E21" s="134"/>
      <c r="F21" s="134"/>
      <c r="G21" s="72"/>
      <c r="H21" s="35"/>
      <c r="I21" s="83"/>
      <c r="J21" s="68"/>
      <c r="K21" s="136" t="str">
        <f>IF(AND(ISBLANK('Informations clients'!I21)),"",DATE(YEAR(G21),MONTH(G21)+8,0))</f>
        <v/>
      </c>
      <c r="L21" s="69"/>
      <c r="M21" s="51"/>
      <c r="N21" s="135"/>
      <c r="O21" s="134"/>
      <c r="P21" s="68"/>
      <c r="Q21" s="68"/>
      <c r="R21" s="68"/>
      <c r="S21" s="136" t="str">
        <f t="shared" si="2"/>
        <v/>
      </c>
      <c r="T21" s="136" t="str">
        <f t="shared" si="0"/>
        <v/>
      </c>
      <c r="U21" s="68"/>
      <c r="V21" s="68"/>
      <c r="W21" s="68"/>
      <c r="X21" s="68"/>
      <c r="Y21" s="163"/>
      <c r="Z21" s="68"/>
      <c r="AA21" s="68"/>
      <c r="AB21" s="163"/>
      <c r="AC21" s="69"/>
      <c r="AD21" s="163"/>
      <c r="AE21" s="51"/>
      <c r="AF21" s="157"/>
      <c r="AG21" s="82"/>
      <c r="AH21" s="51"/>
      <c r="AI21" s="156">
        <f t="shared" si="1"/>
        <v>0</v>
      </c>
    </row>
    <row r="22" spans="1:35" ht="12">
      <c r="A22" s="70"/>
      <c r="B22" s="71"/>
      <c r="C22" s="134"/>
      <c r="D22" s="134"/>
      <c r="E22" s="134"/>
      <c r="F22" s="134"/>
      <c r="G22" s="72"/>
      <c r="H22" s="35"/>
      <c r="I22" s="83"/>
      <c r="J22" s="68"/>
      <c r="K22" s="136" t="str">
        <f>IF(AND(ISBLANK('Informations clients'!I22)),"",DATE(YEAR(G22),MONTH(G22)+8,0))</f>
        <v/>
      </c>
      <c r="L22" s="69"/>
      <c r="M22" s="51"/>
      <c r="N22" s="135"/>
      <c r="O22" s="134"/>
      <c r="P22" s="68"/>
      <c r="Q22" s="68"/>
      <c r="R22" s="68"/>
      <c r="S22" s="136" t="str">
        <f t="shared" si="2"/>
        <v/>
      </c>
      <c r="T22" s="136" t="str">
        <f t="shared" si="0"/>
        <v/>
      </c>
      <c r="U22" s="68"/>
      <c r="V22" s="68"/>
      <c r="W22" s="68"/>
      <c r="X22" s="68"/>
      <c r="Y22" s="163"/>
      <c r="Z22" s="68"/>
      <c r="AA22" s="68"/>
      <c r="AB22" s="163"/>
      <c r="AC22" s="69"/>
      <c r="AD22" s="163"/>
      <c r="AE22" s="51"/>
      <c r="AF22" s="157"/>
      <c r="AG22" s="82"/>
      <c r="AH22" s="51"/>
      <c r="AI22" s="156">
        <f t="shared" si="1"/>
        <v>0</v>
      </c>
    </row>
    <row r="23" spans="1:35" ht="12">
      <c r="A23" s="70"/>
      <c r="B23" s="71"/>
      <c r="C23" s="134"/>
      <c r="D23" s="134"/>
      <c r="E23" s="134"/>
      <c r="F23" s="134"/>
      <c r="G23" s="72"/>
      <c r="H23" s="35"/>
      <c r="I23" s="83"/>
      <c r="J23" s="68"/>
      <c r="K23" s="136" t="str">
        <f>IF(AND(ISBLANK('Informations clients'!I23)),"",DATE(YEAR(G23),MONTH(G23)+8,0))</f>
        <v/>
      </c>
      <c r="L23" s="69"/>
      <c r="M23" s="51"/>
      <c r="N23" s="135"/>
      <c r="O23" s="134"/>
      <c r="P23" s="68"/>
      <c r="Q23" s="68"/>
      <c r="R23" s="68"/>
      <c r="S23" s="136" t="str">
        <f t="shared" si="2"/>
        <v/>
      </c>
      <c r="T23" s="136" t="str">
        <f t="shared" si="0"/>
        <v/>
      </c>
      <c r="U23" s="68"/>
      <c r="V23" s="68"/>
      <c r="W23" s="68"/>
      <c r="X23" s="68"/>
      <c r="Y23" s="163"/>
      <c r="Z23" s="68"/>
      <c r="AA23" s="68"/>
      <c r="AB23" s="163"/>
      <c r="AC23" s="69"/>
      <c r="AD23" s="163"/>
      <c r="AE23" s="51"/>
      <c r="AF23" s="157"/>
      <c r="AG23" s="82"/>
      <c r="AH23" s="51"/>
      <c r="AI23" s="156">
        <f t="shared" si="1"/>
        <v>0</v>
      </c>
    </row>
    <row r="24" spans="1:35" ht="12">
      <c r="A24" s="70"/>
      <c r="B24" s="71"/>
      <c r="C24" s="134"/>
      <c r="D24" s="134"/>
      <c r="E24" s="134"/>
      <c r="F24" s="134"/>
      <c r="G24" s="72"/>
      <c r="H24" s="35"/>
      <c r="I24" s="83"/>
      <c r="J24" s="68"/>
      <c r="K24" s="136" t="str">
        <f>IF(AND(ISBLANK('Informations clients'!I24)),"",DATE(YEAR(G24),MONTH(G24)+8,0))</f>
        <v/>
      </c>
      <c r="L24" s="69"/>
      <c r="M24" s="51"/>
      <c r="N24" s="135"/>
      <c r="O24" s="134"/>
      <c r="P24" s="68"/>
      <c r="Q24" s="68"/>
      <c r="R24" s="68"/>
      <c r="S24" s="136" t="str">
        <f t="shared" si="2"/>
        <v/>
      </c>
      <c r="T24" s="136" t="str">
        <f t="shared" si="0"/>
        <v/>
      </c>
      <c r="U24" s="68"/>
      <c r="V24" s="68"/>
      <c r="W24" s="68"/>
      <c r="X24" s="68"/>
      <c r="Y24" s="163"/>
      <c r="Z24" s="68"/>
      <c r="AA24" s="68"/>
      <c r="AB24" s="163"/>
      <c r="AC24" s="69"/>
      <c r="AD24" s="163"/>
      <c r="AE24" s="51"/>
      <c r="AF24" s="157"/>
      <c r="AG24" s="82"/>
      <c r="AH24" s="51"/>
      <c r="AI24" s="156">
        <f t="shared" si="1"/>
        <v>0</v>
      </c>
    </row>
    <row r="25" spans="1:35" ht="12">
      <c r="A25" s="70"/>
      <c r="B25" s="71"/>
      <c r="C25" s="134"/>
      <c r="D25" s="134"/>
      <c r="E25" s="134"/>
      <c r="F25" s="134"/>
      <c r="G25" s="72"/>
      <c r="H25" s="35"/>
      <c r="I25" s="83"/>
      <c r="J25" s="68"/>
      <c r="K25" s="136" t="str">
        <f>IF(AND(ISBLANK('Informations clients'!I25)),"",DATE(YEAR(G25),MONTH(G25)+8,0))</f>
        <v/>
      </c>
      <c r="L25" s="69"/>
      <c r="M25" s="51"/>
      <c r="N25" s="135"/>
      <c r="O25" s="134"/>
      <c r="P25" s="68"/>
      <c r="Q25" s="68"/>
      <c r="R25" s="68"/>
      <c r="S25" s="136" t="str">
        <f t="shared" si="2"/>
        <v/>
      </c>
      <c r="T25" s="136" t="str">
        <f t="shared" si="0"/>
        <v/>
      </c>
      <c r="U25" s="68"/>
      <c r="V25" s="68"/>
      <c r="W25" s="68"/>
      <c r="X25" s="68"/>
      <c r="Y25" s="163"/>
      <c r="Z25" s="68"/>
      <c r="AA25" s="68"/>
      <c r="AB25" s="163"/>
      <c r="AC25" s="69"/>
      <c r="AD25" s="163"/>
      <c r="AE25" s="51"/>
      <c r="AF25" s="157"/>
      <c r="AG25" s="82"/>
      <c r="AH25" s="51"/>
      <c r="AI25" s="156">
        <f t="shared" si="1"/>
        <v>0</v>
      </c>
    </row>
    <row r="26" spans="1:35" ht="12">
      <c r="A26" s="70"/>
      <c r="B26" s="71"/>
      <c r="C26" s="134"/>
      <c r="D26" s="134"/>
      <c r="E26" s="134"/>
      <c r="F26" s="134"/>
      <c r="G26" s="72"/>
      <c r="H26" s="35"/>
      <c r="I26" s="83"/>
      <c r="J26" s="68"/>
      <c r="K26" s="136" t="str">
        <f>IF(AND(ISBLANK('Informations clients'!I26)),"",DATE(YEAR(G26),MONTH(G26)+8,0))</f>
        <v/>
      </c>
      <c r="L26" s="69"/>
      <c r="M26" s="51"/>
      <c r="N26" s="135"/>
      <c r="O26" s="134"/>
      <c r="P26" s="68"/>
      <c r="Q26" s="68"/>
      <c r="R26" s="68"/>
      <c r="S26" s="136" t="str">
        <f t="shared" si="2"/>
        <v/>
      </c>
      <c r="T26" s="136" t="str">
        <f t="shared" si="0"/>
        <v/>
      </c>
      <c r="U26" s="68"/>
      <c r="V26" s="68"/>
      <c r="W26" s="68"/>
      <c r="X26" s="68"/>
      <c r="Y26" s="163"/>
      <c r="Z26" s="68"/>
      <c r="AA26" s="68"/>
      <c r="AB26" s="163"/>
      <c r="AC26" s="69"/>
      <c r="AD26" s="163"/>
      <c r="AE26" s="51"/>
      <c r="AF26" s="157"/>
      <c r="AG26" s="82"/>
      <c r="AH26" s="51"/>
      <c r="AI26" s="156">
        <f t="shared" si="1"/>
        <v>0</v>
      </c>
    </row>
    <row r="27" spans="1:35" ht="12">
      <c r="A27" s="70"/>
      <c r="B27" s="71"/>
      <c r="C27" s="134"/>
      <c r="D27" s="134"/>
      <c r="E27" s="134"/>
      <c r="F27" s="134"/>
      <c r="G27" s="72"/>
      <c r="H27" s="35"/>
      <c r="I27" s="83"/>
      <c r="J27" s="68"/>
      <c r="K27" s="136" t="str">
        <f>IF(AND(ISBLANK('Informations clients'!I27)),"",DATE(YEAR(G27),MONTH(G27)+8,0))</f>
        <v/>
      </c>
      <c r="L27" s="69"/>
      <c r="M27" s="51"/>
      <c r="N27" s="135"/>
      <c r="O27" s="134"/>
      <c r="P27" s="68"/>
      <c r="Q27" s="68"/>
      <c r="R27" s="68"/>
      <c r="S27" s="136" t="str">
        <f t="shared" si="2"/>
        <v/>
      </c>
      <c r="T27" s="136" t="str">
        <f t="shared" si="0"/>
        <v/>
      </c>
      <c r="U27" s="68"/>
      <c r="V27" s="68"/>
      <c r="W27" s="68"/>
      <c r="X27" s="68"/>
      <c r="Y27" s="163"/>
      <c r="Z27" s="68"/>
      <c r="AA27" s="68"/>
      <c r="AB27" s="163"/>
      <c r="AC27" s="69"/>
      <c r="AD27" s="163"/>
      <c r="AE27" s="51"/>
      <c r="AF27" s="157"/>
      <c r="AG27" s="82"/>
      <c r="AH27" s="51"/>
      <c r="AI27" s="156">
        <f t="shared" si="1"/>
        <v>0</v>
      </c>
    </row>
    <row r="28" spans="1:35" ht="12">
      <c r="A28" s="70"/>
      <c r="B28" s="71"/>
      <c r="C28" s="134"/>
      <c r="D28" s="134"/>
      <c r="E28" s="134"/>
      <c r="F28" s="134"/>
      <c r="G28" s="72"/>
      <c r="H28" s="35"/>
      <c r="I28" s="83"/>
      <c r="J28" s="68"/>
      <c r="K28" s="136" t="str">
        <f>IF(AND(ISBLANK('Informations clients'!I28)),"",DATE(YEAR(G28),MONTH(G28)+8,0))</f>
        <v/>
      </c>
      <c r="L28" s="69"/>
      <c r="M28" s="51"/>
      <c r="N28" s="135"/>
      <c r="O28" s="134"/>
      <c r="P28" s="68"/>
      <c r="Q28" s="68"/>
      <c r="R28" s="68"/>
      <c r="S28" s="136" t="str">
        <f t="shared" si="2"/>
        <v/>
      </c>
      <c r="T28" s="136" t="str">
        <f t="shared" si="0"/>
        <v/>
      </c>
      <c r="U28" s="68"/>
      <c r="V28" s="68"/>
      <c r="W28" s="68"/>
      <c r="X28" s="68"/>
      <c r="Y28" s="163"/>
      <c r="Z28" s="68"/>
      <c r="AA28" s="68"/>
      <c r="AB28" s="163"/>
      <c r="AC28" s="69"/>
      <c r="AD28" s="163"/>
      <c r="AE28" s="51"/>
      <c r="AF28" s="157"/>
      <c r="AG28" s="82"/>
      <c r="AH28" s="51"/>
      <c r="AI28" s="156">
        <f t="shared" si="1"/>
        <v>0</v>
      </c>
    </row>
    <row r="29" spans="1:35" ht="12">
      <c r="A29" s="70"/>
      <c r="B29" s="71"/>
      <c r="C29" s="134"/>
      <c r="D29" s="134"/>
      <c r="E29" s="134"/>
      <c r="F29" s="134"/>
      <c r="G29" s="72"/>
      <c r="H29" s="35"/>
      <c r="I29" s="83"/>
      <c r="J29" s="68"/>
      <c r="K29" s="136" t="str">
        <f>IF(AND(ISBLANK('Informations clients'!I29)),"",DATE(YEAR(G29),MONTH(G29)+8,0))</f>
        <v/>
      </c>
      <c r="L29" s="69"/>
      <c r="M29" s="51"/>
      <c r="N29" s="135"/>
      <c r="O29" s="134"/>
      <c r="P29" s="68"/>
      <c r="Q29" s="68"/>
      <c r="R29" s="68"/>
      <c r="S29" s="136" t="str">
        <f t="shared" si="2"/>
        <v/>
      </c>
      <c r="T29" s="136" t="str">
        <f t="shared" si="0"/>
        <v/>
      </c>
      <c r="U29" s="68"/>
      <c r="V29" s="68"/>
      <c r="W29" s="68"/>
      <c r="X29" s="68"/>
      <c r="Y29" s="163"/>
      <c r="Z29" s="68"/>
      <c r="AA29" s="68"/>
      <c r="AB29" s="163"/>
      <c r="AC29" s="69"/>
      <c r="AD29" s="163"/>
      <c r="AE29" s="51"/>
      <c r="AF29" s="157"/>
      <c r="AG29" s="82"/>
      <c r="AH29" s="51"/>
      <c r="AI29" s="156">
        <f t="shared" si="1"/>
        <v>0</v>
      </c>
    </row>
    <row r="30" spans="1:35" ht="12">
      <c r="A30" s="70"/>
      <c r="B30" s="71"/>
      <c r="C30" s="134"/>
      <c r="D30" s="134"/>
      <c r="E30" s="134"/>
      <c r="F30" s="134"/>
      <c r="G30" s="72"/>
      <c r="H30" s="35"/>
      <c r="I30" s="83"/>
      <c r="J30" s="68"/>
      <c r="K30" s="136" t="str">
        <f>IF(AND(ISBLANK('Informations clients'!I30)),"",DATE(YEAR(G30),MONTH(G30)+8,0))</f>
        <v/>
      </c>
      <c r="L30" s="69"/>
      <c r="M30" s="51"/>
      <c r="N30" s="135"/>
      <c r="O30" s="134"/>
      <c r="P30" s="68"/>
      <c r="Q30" s="68"/>
      <c r="R30" s="68"/>
      <c r="S30" s="136" t="str">
        <f t="shared" si="2"/>
        <v/>
      </c>
      <c r="T30" s="136" t="str">
        <f t="shared" si="0"/>
        <v/>
      </c>
      <c r="U30" s="68"/>
      <c r="V30" s="68"/>
      <c r="W30" s="68"/>
      <c r="X30" s="68"/>
      <c r="Y30" s="163"/>
      <c r="Z30" s="68"/>
      <c r="AA30" s="68"/>
      <c r="AB30" s="163"/>
      <c r="AC30" s="69"/>
      <c r="AD30" s="163"/>
      <c r="AE30" s="51"/>
      <c r="AF30" s="157"/>
      <c r="AG30" s="82"/>
      <c r="AH30" s="51"/>
      <c r="AI30" s="156">
        <f t="shared" si="1"/>
        <v>0</v>
      </c>
    </row>
    <row r="31" spans="1:35" ht="12">
      <c r="A31" s="70"/>
      <c r="B31" s="71"/>
      <c r="C31" s="134"/>
      <c r="D31" s="134"/>
      <c r="E31" s="134"/>
      <c r="F31" s="134"/>
      <c r="G31" s="72"/>
      <c r="H31" s="35"/>
      <c r="I31" s="83"/>
      <c r="J31" s="68"/>
      <c r="K31" s="136" t="str">
        <f>IF(AND(ISBLANK('Informations clients'!I31)),"",DATE(YEAR(G31),MONTH(G31)+8,0))</f>
        <v/>
      </c>
      <c r="L31" s="69"/>
      <c r="M31" s="51"/>
      <c r="N31" s="135"/>
      <c r="O31" s="134"/>
      <c r="P31" s="68"/>
      <c r="Q31" s="68"/>
      <c r="R31" s="68"/>
      <c r="S31" s="136" t="str">
        <f t="shared" si="2"/>
        <v/>
      </c>
      <c r="T31" s="136" t="str">
        <f t="shared" si="0"/>
        <v/>
      </c>
      <c r="U31" s="68"/>
      <c r="V31" s="68"/>
      <c r="W31" s="68"/>
      <c r="X31" s="68"/>
      <c r="Y31" s="163"/>
      <c r="Z31" s="68"/>
      <c r="AA31" s="68"/>
      <c r="AB31" s="163"/>
      <c r="AC31" s="69"/>
      <c r="AD31" s="163"/>
      <c r="AE31" s="51"/>
      <c r="AF31" s="157"/>
      <c r="AG31" s="82"/>
      <c r="AH31" s="51"/>
      <c r="AI31" s="156">
        <f t="shared" si="1"/>
        <v>0</v>
      </c>
    </row>
    <row r="32" spans="1:35" ht="12">
      <c r="A32" s="70"/>
      <c r="B32" s="71"/>
      <c r="C32" s="134"/>
      <c r="D32" s="134"/>
      <c r="E32" s="134"/>
      <c r="F32" s="134"/>
      <c r="G32" s="72"/>
      <c r="H32" s="35"/>
      <c r="I32" s="83"/>
      <c r="J32" s="68"/>
      <c r="K32" s="136" t="str">
        <f>IF(AND(ISBLANK('Informations clients'!I32)),"",DATE(YEAR(G32),MONTH(G32)+8,0))</f>
        <v/>
      </c>
      <c r="L32" s="69"/>
      <c r="M32" s="51"/>
      <c r="N32" s="135"/>
      <c r="O32" s="134"/>
      <c r="P32" s="68"/>
      <c r="Q32" s="68"/>
      <c r="R32" s="68"/>
      <c r="S32" s="136" t="str">
        <f t="shared" si="2"/>
        <v/>
      </c>
      <c r="T32" s="136" t="str">
        <f t="shared" si="0"/>
        <v/>
      </c>
      <c r="U32" s="68"/>
      <c r="V32" s="68"/>
      <c r="W32" s="68"/>
      <c r="X32" s="68"/>
      <c r="Y32" s="163"/>
      <c r="Z32" s="68"/>
      <c r="AA32" s="68"/>
      <c r="AB32" s="163"/>
      <c r="AC32" s="69"/>
      <c r="AD32" s="163"/>
      <c r="AE32" s="51"/>
      <c r="AF32" s="157"/>
      <c r="AG32" s="82"/>
      <c r="AH32" s="51"/>
      <c r="AI32" s="156">
        <f t="shared" si="1"/>
        <v>0</v>
      </c>
    </row>
    <row r="33" spans="1:34" ht="12.75" thickBot="1">
      <c r="A33" s="73"/>
      <c r="B33" s="74"/>
      <c r="C33" s="63"/>
      <c r="D33" s="63"/>
      <c r="E33" s="63"/>
      <c r="F33" s="63"/>
      <c r="G33" s="75"/>
      <c r="H33" s="35"/>
      <c r="I33" s="62"/>
      <c r="J33" s="63"/>
      <c r="K33" s="132"/>
      <c r="L33" s="133"/>
      <c r="M33" s="51"/>
      <c r="N33" s="62"/>
      <c r="O33" s="64"/>
      <c r="P33" s="63"/>
      <c r="Q33" s="64"/>
      <c r="R33" s="64"/>
      <c r="S33" s="65"/>
      <c r="T33" s="66"/>
      <c r="U33" s="64"/>
      <c r="V33" s="64"/>
      <c r="W33" s="64"/>
      <c r="X33" s="64"/>
      <c r="Y33" s="64"/>
      <c r="Z33" s="64"/>
      <c r="AA33" s="64"/>
      <c r="AB33" s="64"/>
      <c r="AC33" s="67"/>
      <c r="AD33" s="64"/>
      <c r="AE33" s="52"/>
      <c r="AF33" s="76"/>
      <c r="AG33" s="77"/>
      <c r="AH33" s="51"/>
    </row>
    <row r="36" spans="1:34" ht="12">
      <c r="H36" s="35"/>
    </row>
    <row r="37" spans="1:34" ht="12">
      <c r="H37" s="35"/>
    </row>
    <row r="38" spans="1:34" ht="12">
      <c r="H38" s="35"/>
    </row>
    <row r="39" spans="1:34" ht="12">
      <c r="H39" s="35"/>
    </row>
    <row r="40" spans="1:34" ht="12">
      <c r="H40" s="35"/>
    </row>
    <row r="41" spans="1:34" ht="12">
      <c r="H41" s="35"/>
    </row>
  </sheetData>
  <sortState ref="A14:K29">
    <sortCondition ref="E14:E29"/>
    <sortCondition ref="A14:A29"/>
  </sortState>
  <dataConsolidate/>
  <mergeCells count="5">
    <mergeCell ref="N4:AD4"/>
    <mergeCell ref="A2:AG2"/>
    <mergeCell ref="A4:G4"/>
    <mergeCell ref="AF4:AG4"/>
    <mergeCell ref="I4:L4"/>
  </mergeCells>
  <conditionalFormatting sqref="E34:E44">
    <cfRule type="cellIs" dxfId="1773" priority="4" operator="equal">
      <formula>"non"</formula>
    </cfRule>
    <cfRule type="cellIs" dxfId="1772" priority="5" operator="equal">
      <formula>"oui"</formula>
    </cfRule>
  </conditionalFormatting>
  <conditionalFormatting sqref="AI7:AI32">
    <cfRule type="cellIs" dxfId="1771" priority="1" operator="equal">
      <formula>0</formula>
    </cfRule>
  </conditionalFormatting>
  <dataValidations xWindow="716" yWindow="523" count="13">
    <dataValidation type="list" allowBlank="1" showInputMessage="1" showErrorMessage="1" sqref="AF7:AF32">
      <formula1>Effectif</formula1>
    </dataValidation>
    <dataValidation type="list" allowBlank="1" showInputMessage="1" showErrorMessage="1" sqref="AE7:AE33">
      <formula1>oui_non</formula1>
    </dataValidation>
    <dataValidation type="list" allowBlank="1" showInputMessage="1" showErrorMessage="1" sqref="O16:O32 O10:O14">
      <formula1>Taxe_sur_salaires</formula1>
    </dataValidation>
    <dataValidation type="list" allowBlank="1" showInputMessage="1" showErrorMessage="1" prompt="Choisir parmi la liste déroulante" sqref="O15 O7:O9">
      <formula1>Taxe_sur_salaires</formula1>
    </dataValidation>
    <dataValidation type="list" allowBlank="1" showInputMessage="1" showErrorMessage="1" sqref="N10:N14 N16:N32">
      <formula1>regime_tva</formula1>
    </dataValidation>
    <dataValidation type="list" allowBlank="1" showInputMessage="1" showErrorMessage="1" sqref="C33">
      <formula1>formes</formula1>
    </dataValidation>
    <dataValidation type="list" allowBlank="1" showInputMessage="1" showErrorMessage="1" sqref="E33:F33">
      <formula1>collaborateurs</formula1>
    </dataValidation>
    <dataValidation type="list" allowBlank="1" showInputMessage="1" showErrorMessage="1" sqref="D33">
      <formula1>responsables</formula1>
    </dataValidation>
    <dataValidation type="list" allowBlank="1" showInputMessage="1" showErrorMessage="1" error="Saisie incorrecte. Modifiez-la ou ajouter votre choix à la liste source (onglet &quot;Paramètres&quot;)&#10;Cliquez sur &quot;Annuler&quot; et recommencez." prompt="Choisir parmi la liste déroulante" sqref="C8:C32">
      <formula1>formes</formula1>
    </dataValidation>
    <dataValidation type="list" allowBlank="1" showInputMessage="1" showErrorMessage="1" error="Saisie incorrecte. Modifiez-la ou ajouter votre choix à la liste source (onglet &quot;Paramètres&quot;)&#10;Cliquez sur &quot;Annuler&quot; et recommencez." prompt="Choisir parmi la liste déroulante" sqref="D7:D32">
      <formula1>responsables</formula1>
    </dataValidation>
    <dataValidation type="list" allowBlank="1" showInputMessage="1" showErrorMessage="1" error="Saisie incorrecte. Modifiez-la ou ajouter votre choix à la liste source (onglet &quot;Paramètres&quot;)&#10;Cliquez sur &quot;Annuler&quot; et recommencez." prompt="Choisir parmi la liste déroulante" sqref="E7:F32">
      <formula1>collaborateurs</formula1>
    </dataValidation>
    <dataValidation type="list" allowBlank="1" showInputMessage="1" showErrorMessage="1" prompt="Choisir parmi la liste déroulante" sqref="N7:N9 N15">
      <formula1>regime_tva</formula1>
    </dataValidation>
    <dataValidation type="list" allowBlank="1" showInputMessage="1" showErrorMessage="1" error="Saisie incorrecte. Modifiez-la ou ajouter votre choix à la liste source (onglet &quot;Paramètres&quot;)&#10;Cliquez sur &quot;Annuler&quot; et recommencez." prompt="Choisir parmi la liste déroulante" sqref="C7">
      <formula1>"SARL, SA, SAS, SCI, Association, Autres"</formula1>
    </dataValidation>
  </dataValidations>
  <printOptions horizontalCentered="1"/>
  <pageMargins left="0.15748031496062992" right="0.15748031496062992" top="0.86614173228346458" bottom="0.43307086614173229" header="0.15748031496062992" footer="0.15748031496062992"/>
  <pageSetup paperSize="8" scale="47" fitToHeight="0" orientation="landscape" r:id="rId1"/>
  <headerFooter>
    <oddHeader>&amp;C&amp;"-,Gras"&amp;9&amp;K000000&amp;F
- &amp;A -</oddHeader>
    <oddFooter>&amp;C&amp;"+,Normal"&amp;9- &amp;P / &amp;N -&amp;R&amp;9&amp;D
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/>
    <pageSetUpPr fitToPage="1"/>
  </sheetPr>
  <dimension ref="A1:AX36"/>
  <sheetViews>
    <sheetView showGridLines="0" zoomScale="80" zoomScaleNormal="80" workbookViewId="0">
      <selection activeCell="C19" sqref="C19:I19"/>
    </sheetView>
  </sheetViews>
  <sheetFormatPr baseColWidth="10" defaultColWidth="15" defaultRowHeight="15"/>
  <cols>
    <col min="1" max="1" width="26.42578125" customWidth="1"/>
    <col min="2" max="3" width="8.7109375" style="6" customWidth="1"/>
    <col min="4" max="4" width="10.140625" style="22" customWidth="1"/>
    <col min="5" max="5" width="1.7109375" customWidth="1"/>
    <col min="6" max="6" width="8.7109375" customWidth="1"/>
    <col min="7" max="7" width="6.7109375" customWidth="1"/>
    <col min="8" max="8" width="1.7109375" customWidth="1"/>
    <col min="9" max="10" width="6.7109375" customWidth="1"/>
    <col min="11" max="11" width="8.28515625" customWidth="1"/>
    <col min="12" max="12" width="6.7109375" customWidth="1"/>
    <col min="13" max="13" width="11.7109375" customWidth="1"/>
    <col min="14" max="14" width="11" customWidth="1"/>
    <col min="15" max="15" width="8" customWidth="1"/>
    <col min="16" max="17" width="6.7109375" customWidth="1"/>
    <col min="18" max="18" width="10.5703125" customWidth="1"/>
    <col min="19" max="19" width="5.7109375" customWidth="1"/>
    <col min="20" max="20" width="7.140625" customWidth="1"/>
    <col min="21" max="24" width="6.7109375" customWidth="1"/>
    <col min="25" max="25" width="15.140625" customWidth="1"/>
    <col min="26" max="26" width="1.7109375" customWidth="1"/>
    <col min="27" max="27" width="10" customWidth="1"/>
    <col min="28" max="28" width="1.7109375" customWidth="1"/>
    <col min="29" max="29" width="1.7109375" style="28" customWidth="1"/>
    <col min="30" max="30" width="9.28515625" hidden="1" customWidth="1"/>
    <col min="31" max="31" width="6.7109375" hidden="1" customWidth="1"/>
    <col min="32" max="32" width="1.7109375" hidden="1" customWidth="1"/>
    <col min="33" max="36" width="6.7109375" hidden="1" customWidth="1"/>
    <col min="37" max="38" width="8.28515625" hidden="1" customWidth="1"/>
    <col min="39" max="39" width="6.7109375" hidden="1" customWidth="1"/>
    <col min="40" max="40" width="9.28515625" hidden="1" customWidth="1"/>
    <col min="41" max="47" width="6.7109375" hidden="1" customWidth="1"/>
    <col min="48" max="48" width="8" hidden="1" customWidth="1"/>
    <col min="49" max="49" width="1.7109375" hidden="1" customWidth="1"/>
    <col min="50" max="50" width="6.7109375" hidden="1" customWidth="1"/>
  </cols>
  <sheetData>
    <row r="1" spans="1:50">
      <c r="A1" s="138" t="s">
        <v>81</v>
      </c>
      <c r="B1" s="191" t="str">
        <f>+Paramètres!B7</f>
        <v>Cabinet CROCRCC</v>
      </c>
      <c r="C1" s="191"/>
      <c r="D1" s="191"/>
      <c r="AD1" s="35" t="s">
        <v>26</v>
      </c>
      <c r="AE1" s="36" t="s">
        <v>150</v>
      </c>
      <c r="AG1" s="37">
        <v>1</v>
      </c>
      <c r="AH1" s="37"/>
    </row>
    <row r="2" spans="1:50" ht="26.25">
      <c r="A2" s="190" t="str">
        <f>"Échéances clients du mois de janvier "&amp;Paramètres!B9</f>
        <v>Échéances clients du mois de janvier 2015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90"/>
    </row>
    <row r="3" spans="1:50" ht="15.75" thickBot="1"/>
    <row r="4" spans="1:50" s="34" customFormat="1" ht="70.5" customHeight="1">
      <c r="A4" s="192" t="s">
        <v>24</v>
      </c>
      <c r="B4" s="193"/>
      <c r="C4" s="193"/>
      <c r="D4" s="194"/>
      <c r="E4" s="32"/>
      <c r="F4" s="192" t="s">
        <v>46</v>
      </c>
      <c r="G4" s="194"/>
      <c r="H4" s="32"/>
      <c r="I4" s="192" t="s">
        <v>47</v>
      </c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32"/>
      <c r="AA4" s="87" t="s">
        <v>2</v>
      </c>
      <c r="AB4" s="32"/>
      <c r="AC4" s="33"/>
      <c r="AD4" s="187" t="s">
        <v>32</v>
      </c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9"/>
    </row>
    <row r="5" spans="1:50" ht="35.25" customHeight="1">
      <c r="A5" s="93" t="s">
        <v>3</v>
      </c>
      <c r="B5" s="94" t="s">
        <v>7</v>
      </c>
      <c r="C5" s="94" t="s">
        <v>5</v>
      </c>
      <c r="D5" s="95" t="s">
        <v>8</v>
      </c>
      <c r="E5" s="20"/>
      <c r="F5" s="93" t="s">
        <v>25</v>
      </c>
      <c r="G5" s="96" t="s">
        <v>29</v>
      </c>
      <c r="H5" s="20"/>
      <c r="I5" s="93" t="str">
        <f>'Informations clients'!N5</f>
        <v>TVA</v>
      </c>
      <c r="J5" s="93" t="str">
        <f>'Informations clients'!O5</f>
        <v>IR</v>
      </c>
      <c r="K5" s="93" t="str">
        <f>'Informations clients'!P5</f>
        <v>TVA / FRS ETRANGERS</v>
      </c>
      <c r="L5" s="93" t="str">
        <f>'Informations clients'!Q5</f>
        <v>Contribution sociale de solidarité sur les revenus</v>
      </c>
      <c r="M5" s="93" t="str">
        <f>'Informations clients'!R5</f>
        <v>Acomptes IS</v>
      </c>
      <c r="N5" s="93" t="str">
        <f>'Informations clients'!S5</f>
        <v>IS</v>
      </c>
      <c r="O5" s="93" t="str">
        <f>'Informations clients'!T5</f>
        <v>Liasse Fiscale</v>
      </c>
      <c r="P5" s="93" t="str">
        <f>'Informations clients'!U5</f>
        <v>TAXE PROF</v>
      </c>
      <c r="Q5" s="93" t="str">
        <f>'Informations clients'!V5</f>
        <v>Taxes locales (TE + TSC)</v>
      </c>
      <c r="R5" s="93" t="str">
        <f>'Informations clients'!W5</f>
        <v>Déclaration annuelle Base T.Prof</v>
      </c>
      <c r="S5" s="93" t="str">
        <f>'Informations clients'!X5</f>
        <v>Etat 9421</v>
      </c>
      <c r="T5" s="93" t="str">
        <f>'Informations clients'!Y5</f>
        <v>Déclaration annuelle 
RAS sur fournisseurs étrangers</v>
      </c>
      <c r="U5" s="93" t="str">
        <f>'Informations clients'!Z5</f>
        <v>Déclaration Honoraires</v>
      </c>
      <c r="V5" s="93" t="str">
        <f>'Informations clients'!AA5</f>
        <v>Timbres fiscaux</v>
      </c>
      <c r="W5" s="93" t="str">
        <f>'Informations clients'!AB5</f>
        <v>T.P.A</v>
      </c>
      <c r="X5" s="93" t="str">
        <f>'Informations clients'!AC5</f>
        <v>Déclaration annuelle 
de protata des deductions - TVA</v>
      </c>
      <c r="Y5" s="93" t="str">
        <f>'Informations clients'!AD5</f>
        <v>Vignette</v>
      </c>
      <c r="Z5" s="20"/>
      <c r="AA5" s="93" t="s">
        <v>130</v>
      </c>
      <c r="AB5" s="84"/>
      <c r="AD5" s="85" t="s">
        <v>25</v>
      </c>
      <c r="AE5" s="86" t="s">
        <v>29</v>
      </c>
      <c r="AF5" s="88"/>
      <c r="AG5" s="93" t="str">
        <f t="shared" ref="AG5:AT5" si="0">I5</f>
        <v>TVA</v>
      </c>
      <c r="AH5" s="93" t="str">
        <f t="shared" si="0"/>
        <v>IR</v>
      </c>
      <c r="AI5" s="93" t="str">
        <f t="shared" si="0"/>
        <v>TVA / FRS ETRANGERS</v>
      </c>
      <c r="AJ5" s="93" t="str">
        <f t="shared" si="0"/>
        <v>Contribution sociale de solidarité sur les revenus</v>
      </c>
      <c r="AK5" s="93" t="str">
        <f t="shared" si="0"/>
        <v>Acomptes IS</v>
      </c>
      <c r="AL5" s="93" t="str">
        <f t="shared" si="0"/>
        <v>IS</v>
      </c>
      <c r="AM5" s="93" t="str">
        <f t="shared" si="0"/>
        <v>Liasse Fiscale</v>
      </c>
      <c r="AN5" s="93" t="str">
        <f t="shared" si="0"/>
        <v>TAXE PROF</v>
      </c>
      <c r="AO5" s="93" t="str">
        <f t="shared" si="0"/>
        <v>Taxes locales (TE + TSC)</v>
      </c>
      <c r="AP5" s="93" t="str">
        <f t="shared" si="0"/>
        <v>Déclaration annuelle Base T.Prof</v>
      </c>
      <c r="AQ5" s="93" t="str">
        <f t="shared" si="0"/>
        <v>Etat 9421</v>
      </c>
      <c r="AR5" s="93" t="str">
        <f t="shared" si="0"/>
        <v>Déclaration annuelle 
RAS sur fournisseurs étrangers</v>
      </c>
      <c r="AS5" s="93" t="str">
        <f t="shared" si="0"/>
        <v>Déclaration Honoraires</v>
      </c>
      <c r="AT5" s="93" t="str">
        <f t="shared" si="0"/>
        <v>Timbres fiscaux</v>
      </c>
      <c r="AU5" s="93" t="str">
        <f>X5</f>
        <v>Déclaration annuelle 
de protata des deductions - TVA</v>
      </c>
      <c r="AV5" s="93" t="str">
        <f>Y5</f>
        <v>Vignette</v>
      </c>
      <c r="AW5" s="89"/>
      <c r="AX5" s="93" t="str">
        <f t="shared" ref="AX5" si="1">AA5</f>
        <v>Office du change</v>
      </c>
    </row>
    <row r="6" spans="1:50" s="91" customFormat="1">
      <c r="A6" s="103"/>
      <c r="B6" s="104"/>
      <c r="C6" s="104"/>
      <c r="D6" s="105"/>
      <c r="E6" s="20"/>
      <c r="F6" s="103"/>
      <c r="G6" s="106"/>
      <c r="H6" s="20"/>
      <c r="I6" s="103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20"/>
      <c r="AA6" s="107"/>
      <c r="AB6" s="84"/>
      <c r="AD6" s="108"/>
      <c r="AE6" s="109"/>
      <c r="AF6" s="88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92"/>
      <c r="AX6" s="110"/>
    </row>
    <row r="7" spans="1:50" s="123" customFormat="1">
      <c r="A7" s="113" t="str">
        <f>IF(ISBLANK('Informations clients'!A7),"",'Informations clients'!A7)</f>
        <v>CLT/7</v>
      </c>
      <c r="B7" s="124" t="str">
        <f>IF(ISBLANK('Informations clients'!C7),"",'Informations clients'!C7)</f>
        <v/>
      </c>
      <c r="C7" s="124" t="str">
        <f>IF(ISBLANK('Informations clients'!E7),"",'Informations clients'!E7)</f>
        <v>Consultant 3</v>
      </c>
      <c r="D7" s="126">
        <f>IF(ISBLANK('Informations clients'!G7),"",'Informations clients'!G7)</f>
        <v>42277</v>
      </c>
      <c r="E7" s="114"/>
      <c r="F7" s="127"/>
      <c r="G7" s="128"/>
      <c r="H7" s="114"/>
      <c r="I7" s="127"/>
      <c r="J7" s="129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14"/>
      <c r="AA7" s="131"/>
      <c r="AB7" s="115"/>
      <c r="AC7" s="116"/>
      <c r="AD7" s="117">
        <f>+IF(ISBLANK('Informations clients'!I7),0,
IF($AG$1=MONTH('Informations clients'!K7),1,0))</f>
        <v>0</v>
      </c>
      <c r="AE7" s="118">
        <f>+IF(ISBLANK('Informations clients'!J7),0,
IF(MONTH('Informations clients'!K7)=$AG$1,1,0))</f>
        <v>0</v>
      </c>
      <c r="AF7" s="119"/>
      <c r="AG7">
        <f>+IF(ISBLANK('Informations clients'!$N7),0,IF('Informations clients'!$N7="Réel mensuel",1,IF('Informations clients'!$N7="Réel trimestriel",IF(AND($AG$1=3,$AG$1=6,$AG$1=9,$AG$1=12),1,0),0)))</f>
        <v>1</v>
      </c>
      <c r="AH7" s="120">
        <f>+IF(ISBLANK('Informations clients'!O7),0,
IF(VLOOKUP('Informations clients'!O7,Technique!$A$79:$B$81,2,FALSE)=1,0,
IF(VLOOKUP('Informations clients'!O7,Technique!$A$79:$B$81,2,FALSE)=2,1,
IF($AG$1=1,1,0))))</f>
        <v>1</v>
      </c>
      <c r="AI7" s="120">
        <f>+IF(ISBLANK('Informations clients'!P7),0,
IF(MONTH('Informations clients'!T7)=$AG$1,1,0))</f>
        <v>0</v>
      </c>
      <c r="AJ7" s="120">
        <f>+IF(ISBLANK('Informations clients'!Q7),0,IF($AG$1=EDATE('Informations clients'!G7,3),1,0))</f>
        <v>0</v>
      </c>
      <c r="AK7" s="120">
        <f>+IF(ISBLANK('Informations clients'!R7),0,
IF($AG$1=5,1,0))</f>
        <v>0</v>
      </c>
      <c r="AL7" s="120">
        <f>+IF(ISBLANK('Informations clients'!G7),0,IF($AG$1=3,1,0))</f>
        <v>0</v>
      </c>
      <c r="AM7" s="120">
        <f>+IF(ISBLANK('Informations clients'!G7),0,IF($AG$1=3,1,0))</f>
        <v>0</v>
      </c>
      <c r="AN7" s="120">
        <f>IF(ISBLANK('Informations clients'!U7),0,
IF($AG$1=12,1,0))</f>
        <v>0</v>
      </c>
      <c r="AO7" s="120">
        <f>IF(ISBLANK('Informations clients'!#REF!),0,
IF($AG$1=6,1,0))</f>
        <v>0</v>
      </c>
      <c r="AP7" s="120">
        <f>IF(ISBLANK('Informations clients'!#REF!),0,
IF($AG$1=12,1,0))</f>
        <v>0</v>
      </c>
      <c r="AQ7" s="120">
        <f>+IF(ISBLANK('Informations clients'!X7),0,IF($AG$1=2,1,0))</f>
        <v>0</v>
      </c>
      <c r="AR7" s="120">
        <f>IF(ISBLANK('Informations clients'!L7),0,
IF($AG$1=2,1,0))</f>
        <v>0</v>
      </c>
      <c r="AS7" s="120">
        <f>IF(ISBLANK('Informations clients'!AF7),0,
IF(ISBLANK('Informations clients'!U7),0,IF(VLOOKUP('Informations clients'!AF7,Technique!$H$45:$I$48,2,FALSE)=1,0,INDEX(Technique!$B$45:$F$58,MATCH($AG$1,Technique!$B$45:$B$58,0),MATCH('Informations clients'!AF7,Technique!$B$45:$F$45,0)))))</f>
        <v>0</v>
      </c>
      <c r="AT7" s="120">
        <f>+IF(ISBLANK('Informations clients'!AF7),0,
IF(ISBLANK('Informations clients'!V7),0,IF(VLOOKUP('Informations clients'!AF7,Technique!$H$45:$I$48,2,FALSE)=1,0,INDEX(Technique!$B$62:$F$75,MATCH($AG$1,Technique!$B$62:$B$75,0),MATCH('Informations clients'!AF7,Technique!$B$62:$F$62,0)))))</f>
        <v>0</v>
      </c>
      <c r="AU7" s="120">
        <f>+IF(ISBLANK('Informations clients'!AF7),0,
IF(ISBLANK('Informations clients'!W7),0,IF(AND($AG$1=5,VLOOKUP('Informations clients'!AF7,Technique!$H$45:$I$48,2,FALSE)=4),1,0)))</f>
        <v>0</v>
      </c>
      <c r="AV7" s="120">
        <f>+IF(ISBLANK('Informations clients'!X7),0,IF($AG$1=5,1,0))</f>
        <v>0</v>
      </c>
      <c r="AW7" s="121"/>
      <c r="AX7" s="122">
        <f>+IF(ISBLANK('Informations clients'!AG7),0,
IF($AG$1=5,1,0))</f>
        <v>0</v>
      </c>
    </row>
    <row r="8" spans="1:50" s="123" customFormat="1" ht="11.25">
      <c r="A8" s="113" t="str">
        <f>IF(ISBLANK('Informations clients'!A8),"",'Informations clients'!A8)</f>
        <v>CLT/8</v>
      </c>
      <c r="B8" s="124" t="str">
        <f>IF(ISBLANK('Informations clients'!C8),"",'Informations clients'!C8)</f>
        <v/>
      </c>
      <c r="C8" s="124" t="str">
        <f>IF(ISBLANK('Informations clients'!E8),"",'Informations clients'!E8)</f>
        <v>Consultant 2</v>
      </c>
      <c r="D8" s="126">
        <f>IF(ISBLANK('Informations clients'!G8),"",'Informations clients'!G8)</f>
        <v>42369</v>
      </c>
      <c r="E8" s="114"/>
      <c r="F8" s="127"/>
      <c r="G8" s="128"/>
      <c r="H8" s="114"/>
      <c r="I8" s="127"/>
      <c r="J8" s="129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14"/>
      <c r="AA8" s="131"/>
      <c r="AB8" s="115"/>
      <c r="AC8" s="116"/>
      <c r="AD8" s="117">
        <f>+IF(ISBLANK('Informations clients'!I8),0,
IF($AG$1=MONTH('Informations clients'!K8),1,0))</f>
        <v>0</v>
      </c>
      <c r="AE8" s="118">
        <f>+IF(ISBLANK('Informations clients'!J8),0,
IF(MONTH('Informations clients'!K8)=$AG$1,1,0))</f>
        <v>0</v>
      </c>
      <c r="AF8" s="119"/>
      <c r="AG8" s="117">
        <f>+IF(ISBLANK('Informations clients'!N8),0,
INDEX(Technique!$B$11:$F$23,MATCH($AG$1,Technique!$B$11:$B$23,0),MATCH(VLOOKUP('Informations clients'!N8,Technique!$A$4:$B$6,2,FALSE),Technique!$B$11:$F$11,0)))</f>
        <v>1</v>
      </c>
      <c r="AH8" s="120">
        <f>+IF(ISBLANK('Informations clients'!O8),0,
IF(VLOOKUP('Informations clients'!O8,Technique!$A$79:$B$81,2,FALSE)=1,0,
IF(VLOOKUP('Informations clients'!O8,Technique!$A$79:$B$81,2,FALSE)=2,1,
IF($AG$1=1,1,0))))</f>
        <v>1</v>
      </c>
      <c r="AI8" s="120">
        <f>+IF(ISBLANK('Informations clients'!P8),0,
IF(MONTH('Informations clients'!T8)=$AG$1,1,0))</f>
        <v>0</v>
      </c>
      <c r="AJ8" s="120">
        <f>+IF(ISBLANK('Informations clients'!Q8),0,IF($AG$1=EDATE('Informations clients'!G8,3),1,0))</f>
        <v>0</v>
      </c>
      <c r="AK8" s="120">
        <f>+IF(ISBLANK('Informations clients'!R8),0,
IF($AG$1=5,1,0))</f>
        <v>0</v>
      </c>
      <c r="AL8" s="120">
        <f>+IF(ISBLANK('Informations clients'!G8),0,IF($AG$1=3,1,0))</f>
        <v>0</v>
      </c>
      <c r="AM8" s="120">
        <f>+IF(ISBLANK('Informations clients'!G8),0,IF($AG$1=3,1,0))</f>
        <v>0</v>
      </c>
      <c r="AN8" s="120">
        <f>IF(ISBLANK('Informations clients'!U8),0,
IF($AG$1=12,1,0))</f>
        <v>0</v>
      </c>
      <c r="AO8" s="120">
        <f>IF(ISBLANK('Informations clients'!#REF!),0,
IF($AG$1=6,1,0))</f>
        <v>0</v>
      </c>
      <c r="AP8" s="120">
        <f>IF(ISBLANK('Informations clients'!#REF!),0,
IF($AG$1=12,1,0))</f>
        <v>0</v>
      </c>
      <c r="AQ8" s="120">
        <f>+IF(ISBLANK('Informations clients'!X8),0,IF($AG$1=2,1,0))</f>
        <v>0</v>
      </c>
      <c r="AR8" s="120">
        <f>IF(ISBLANK('Informations clients'!L8),0,
IF($AG$1=2,1,0))</f>
        <v>0</v>
      </c>
      <c r="AS8" s="120">
        <f>IF(ISBLANK('Informations clients'!AF8),0,
IF(ISBLANK('Informations clients'!U8),0,IF(VLOOKUP('Informations clients'!AF8,Technique!$H$45:$I$48,2,FALSE)=1,0,INDEX(Technique!$B$45:$F$58,MATCH($AG$1,Technique!$B$45:$B$58,0),MATCH('Informations clients'!AF8,Technique!$B$45:$F$45,0)))))</f>
        <v>0</v>
      </c>
      <c r="AT8" s="120">
        <f>+IF(ISBLANK('Informations clients'!AF8),0,
IF(ISBLANK('Informations clients'!V8),0,IF(VLOOKUP('Informations clients'!AF8,Technique!$H$45:$I$48,2,FALSE)=1,0,INDEX(Technique!$B$62:$F$75,MATCH($AG$1,Technique!$B$62:$B$75,0),MATCH('Informations clients'!AF8,Technique!$B$62:$F$62,0)))))</f>
        <v>0</v>
      </c>
      <c r="AU8" s="120">
        <f>+IF(ISBLANK('Informations clients'!AF8),0,
IF(AND($AG$1=5,VLOOKUP('Informations clients'!AF8,Technique!$H$45:$I$48,2,FALSE)=4),1,0))</f>
        <v>0</v>
      </c>
      <c r="AV8" s="120">
        <f>+IF(ISBLANK('Informations clients'!X8),0,IF($AG$1=5,1,0))</f>
        <v>0</v>
      </c>
      <c r="AW8" s="121"/>
      <c r="AX8" s="122">
        <f>+IF(ISBLANK('Informations clients'!AG8),0,
IF($AG$1=5,1,0))</f>
        <v>0</v>
      </c>
    </row>
    <row r="9" spans="1:50" s="123" customFormat="1" ht="11.25">
      <c r="A9" s="113" t="str">
        <f>IF(ISBLANK('Informations clients'!A9),"",'Informations clients'!A9)</f>
        <v/>
      </c>
      <c r="B9" s="124" t="str">
        <f>IF(ISBLANK('Informations clients'!C9),"",'Informations clients'!C9)</f>
        <v/>
      </c>
      <c r="C9" s="124" t="str">
        <f>IF(ISBLANK('Informations clients'!E9),"",'Informations clients'!E9)</f>
        <v/>
      </c>
      <c r="D9" s="126">
        <f>IF(ISBLANK('Informations clients'!G9),"",'Informations clients'!G9)</f>
        <v>42185</v>
      </c>
      <c r="E9" s="114"/>
      <c r="F9" s="127"/>
      <c r="G9" s="128"/>
      <c r="H9" s="114"/>
      <c r="I9" s="127"/>
      <c r="J9" s="129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14"/>
      <c r="AA9" s="131"/>
      <c r="AB9" s="115"/>
      <c r="AC9" s="116"/>
      <c r="AD9" s="117">
        <f>+IF(ISBLANK('Informations clients'!I9),0,
IF($AG$1=MONTH('Informations clients'!K9),1,0))</f>
        <v>1</v>
      </c>
      <c r="AE9" s="118">
        <f>+IF(ISBLANK('Informations clients'!J9),0,
IF(MONTH('Informations clients'!K9)=$AG$1,1,0))</f>
        <v>1</v>
      </c>
      <c r="AF9" s="119"/>
      <c r="AG9" s="117">
        <f>+IF(ISBLANK('Informations clients'!N9),0,
INDEX(Technique!$B$11:$F$23,MATCH($AG$1,Technique!$B$11:$B$23,0),MATCH(VLOOKUP('Informations clients'!N9,Technique!$A$4:$B$6,2,FALSE),Technique!$B$11:$F$11,0)))</f>
        <v>0</v>
      </c>
      <c r="AH9" s="120">
        <f>+IF(ISBLANK('Informations clients'!O9),0,
IF(VLOOKUP('Informations clients'!O9,Technique!$A$79:$B$81,2,FALSE)=1,0,
IF(VLOOKUP('Informations clients'!O9,Technique!$A$79:$B$81,2,FALSE)=2,1,
IF($AG$1=1,1,0))))</f>
        <v>0</v>
      </c>
      <c r="AI9" s="120">
        <f>+IF(ISBLANK('Informations clients'!P9),0,
IF(MONTH('Informations clients'!T9)=$AG$1,1,0))</f>
        <v>0</v>
      </c>
      <c r="AJ9" s="120">
        <f>+IF(ISBLANK('Informations clients'!Q9),0,IF($AG$1=EDATE('Informations clients'!G9,3),1,0))</f>
        <v>0</v>
      </c>
      <c r="AK9" s="120">
        <f>+IF(ISBLANK('Informations clients'!R9),0,
IF($AG$1=5,1,0))</f>
        <v>0</v>
      </c>
      <c r="AL9" s="120">
        <f>+IF(ISBLANK('Informations clients'!G9),0,IF($AG$1=3,1,0))</f>
        <v>0</v>
      </c>
      <c r="AM9" s="120">
        <f>+IF(ISBLANK('Informations clients'!G9),0,IF($AG$1=3,1,0))</f>
        <v>0</v>
      </c>
      <c r="AN9" s="120">
        <f>IF(ISBLANK('Informations clients'!U9),0,
IF($AG$1=12,1,0))</f>
        <v>0</v>
      </c>
      <c r="AO9" s="120">
        <f>IF(ISBLANK('Informations clients'!#REF!),0,
IF($AG$1=6,1,0))</f>
        <v>0</v>
      </c>
      <c r="AP9" s="120">
        <f>IF(ISBLANK('Informations clients'!#REF!),0,
IF($AG$1=12,1,0))</f>
        <v>0</v>
      </c>
      <c r="AQ9" s="120">
        <f>+IF(ISBLANK('Informations clients'!X9),0,IF($AG$1=2,1,0))</f>
        <v>0</v>
      </c>
      <c r="AR9" s="120">
        <f>IF(ISBLANK('Informations clients'!L9),0,
IF($AG$1=2,1,0))</f>
        <v>0</v>
      </c>
      <c r="AS9" s="120">
        <f>IF(ISBLANK('Informations clients'!AF9),0,
IF(ISBLANK('Informations clients'!U9),0,IF(VLOOKUP('Informations clients'!AF9,Technique!$H$45:$I$48,2,FALSE)=1,0,INDEX(Technique!$B$45:$F$58,MATCH($AG$1,Technique!$B$45:$B$58,0),MATCH('Informations clients'!AF9,Technique!$B$45:$F$45,0)))))</f>
        <v>0</v>
      </c>
      <c r="AT9" s="120">
        <f>+IF(ISBLANK('Informations clients'!AF9),0,
IF(ISBLANK('Informations clients'!V9),0,IF(VLOOKUP('Informations clients'!AF9,Technique!$H$45:$I$48,2,FALSE)=1,0,INDEX(Technique!$B$62:$F$75,MATCH($AG$1,Technique!$B$62:$B$75,0),MATCH('Informations clients'!AF9,Technique!$B$62:$F$62,0)))))</f>
        <v>0</v>
      </c>
      <c r="AU9" s="120">
        <f>+IF(ISBLANK('Informations clients'!AF9),0,
IF(AND($AG$1=5,VLOOKUP('Informations clients'!AF9,Technique!$H$45:$I$48,2,FALSE)=4),1,0))</f>
        <v>0</v>
      </c>
      <c r="AV9" s="120">
        <f>+IF(ISBLANK('Informations clients'!X9),0,IF($AG$1=5,1,0))</f>
        <v>0</v>
      </c>
      <c r="AW9" s="121"/>
      <c r="AX9" s="122">
        <f>+IF(ISBLANK('Informations clients'!AG9),0,
IF($AG$1=5,1,0))</f>
        <v>0</v>
      </c>
    </row>
    <row r="10" spans="1:50" s="123" customFormat="1" ht="11.25">
      <c r="A10" s="113" t="str">
        <f>IF(ISBLANK('Informations clients'!A10),"",'Informations clients'!A10)</f>
        <v/>
      </c>
      <c r="B10" s="124" t="str">
        <f>IF(ISBLANK('Informations clients'!C10),"",'Informations clients'!C10)</f>
        <v/>
      </c>
      <c r="C10" s="124" t="str">
        <f>IF(ISBLANK('Informations clients'!E10),"",'Informations clients'!E10)</f>
        <v/>
      </c>
      <c r="D10" s="126">
        <f>IF(ISBLANK('Informations clients'!G10),"",'Informations clients'!G10)</f>
        <v>42369</v>
      </c>
      <c r="E10" s="114"/>
      <c r="F10" s="127"/>
      <c r="G10" s="128"/>
      <c r="H10" s="114"/>
      <c r="I10" s="127"/>
      <c r="J10" s="129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14"/>
      <c r="AA10" s="131"/>
      <c r="AB10" s="115"/>
      <c r="AC10" s="116"/>
      <c r="AD10" s="117">
        <f>+IF(ISBLANK('Informations clients'!I10),0,
IF($AG$1=MONTH('Informations clients'!K10),1,0))</f>
        <v>0</v>
      </c>
      <c r="AE10" s="118">
        <f>+IF(ISBLANK('Informations clients'!J10),0,
IF(MONTH('Informations clients'!K10)=$AG$1,1,0))</f>
        <v>0</v>
      </c>
      <c r="AF10" s="119"/>
      <c r="AG10" s="117">
        <f>+IF(ISBLANK('Informations clients'!N10),0,
INDEX(Technique!$B$11:$F$23,MATCH($AG$1,Technique!$B$11:$B$23,0),MATCH(VLOOKUP('Informations clients'!N10,Technique!$A$4:$B$6,2,FALSE),Technique!$B$11:$F$11,0)))</f>
        <v>1</v>
      </c>
      <c r="AH10" s="120">
        <f>+IF(ISBLANK('Informations clients'!O10),0,
IF(VLOOKUP('Informations clients'!O10,Technique!$A$79:$B$81,2,FALSE)=1,0,
IF(VLOOKUP('Informations clients'!O10,Technique!$A$79:$B$81,2,FALSE)=2,1,
IF($AG$1=1,1,0))))</f>
        <v>0</v>
      </c>
      <c r="AI10" s="120">
        <f>+IF(ISBLANK('Informations clients'!P10),0,
IF(MONTH('Informations clients'!T10)=$AG$1,1,0))</f>
        <v>0</v>
      </c>
      <c r="AJ10" s="120">
        <f>+IF(ISBLANK('Informations clients'!Q10),0,IF($AG$1=EDATE('Informations clients'!G10,3),1,0))</f>
        <v>0</v>
      </c>
      <c r="AK10" s="120">
        <f>+IF(ISBLANK('Informations clients'!R10),0,
IF($AG$1=5,1,0))</f>
        <v>0</v>
      </c>
      <c r="AL10" s="120">
        <f>+IF(ISBLANK('Informations clients'!G10),0,IF($AG$1=3,1,0))</f>
        <v>0</v>
      </c>
      <c r="AM10" s="120">
        <f>+IF(ISBLANK('Informations clients'!G10),0,IF($AG$1=3,1,0))</f>
        <v>0</v>
      </c>
      <c r="AN10" s="120">
        <f>IF(ISBLANK('Informations clients'!U10),0,
IF($AG$1=12,1,0))</f>
        <v>0</v>
      </c>
      <c r="AO10" s="120">
        <f>IF(ISBLANK('Informations clients'!#REF!),0,
IF($AG$1=6,1,0))</f>
        <v>0</v>
      </c>
      <c r="AP10" s="120">
        <f>IF(ISBLANK('Informations clients'!#REF!),0,
IF($AG$1=12,1,0))</f>
        <v>0</v>
      </c>
      <c r="AQ10" s="120">
        <f>+IF(ISBLANK('Informations clients'!X10),0,IF($AG$1=2,1,0))</f>
        <v>0</v>
      </c>
      <c r="AR10" s="120">
        <f>IF(ISBLANK('Informations clients'!L10),0,
IF($AG$1=2,1,0))</f>
        <v>0</v>
      </c>
      <c r="AS10" s="120">
        <f>IF(ISBLANK('Informations clients'!AF10),0,
IF(ISBLANK('Informations clients'!U10),0,IF(VLOOKUP('Informations clients'!AF10,Technique!$H$45:$I$48,2,FALSE)=1,0,INDEX(Technique!$B$45:$F$58,MATCH($AG$1,Technique!$B$45:$B$58,0),MATCH('Informations clients'!AF10,Technique!$B$45:$F$45,0)))))</f>
        <v>0</v>
      </c>
      <c r="AT10" s="120">
        <f>+IF(ISBLANK('Informations clients'!AF10),0,
IF(ISBLANK('Informations clients'!V10),0,IF(VLOOKUP('Informations clients'!AF10,Technique!$H$45:$I$48,2,FALSE)=1,0,INDEX(Technique!$B$62:$F$75,MATCH($AG$1,Technique!$B$62:$B$75,0),MATCH('Informations clients'!AF10,Technique!$B$62:$F$62,0)))))</f>
        <v>0</v>
      </c>
      <c r="AU10" s="120">
        <f>+IF(ISBLANK('Informations clients'!AF10),0,
IF(AND($AG$1=5,VLOOKUP('Informations clients'!AF10,Technique!$H$45:$I$48,2,FALSE)=4),1,0))</f>
        <v>0</v>
      </c>
      <c r="AV10" s="120">
        <f>+IF(ISBLANK('Informations clients'!X10),0,IF($AG$1=5,1,0))</f>
        <v>0</v>
      </c>
      <c r="AW10" s="121"/>
      <c r="AX10" s="122">
        <f>+IF(ISBLANK('Informations clients'!AG10),0,
IF($AG$1=5,1,0))</f>
        <v>0</v>
      </c>
    </row>
    <row r="11" spans="1:50" s="123" customFormat="1" ht="11.25">
      <c r="A11" s="113" t="str">
        <f>IF(ISBLANK('Informations clients'!A11),"",'Informations clients'!A11)</f>
        <v/>
      </c>
      <c r="B11" s="124" t="str">
        <f>IF(ISBLANK('Informations clients'!C11),"",'Informations clients'!C11)</f>
        <v/>
      </c>
      <c r="C11" s="124" t="str">
        <f>IF(ISBLANK('Informations clients'!E11),"",'Informations clients'!E11)</f>
        <v/>
      </c>
      <c r="D11" s="126" t="str">
        <f>IF(ISBLANK('Informations clients'!G11),"",'Informations clients'!G11)</f>
        <v/>
      </c>
      <c r="E11" s="114"/>
      <c r="F11" s="127"/>
      <c r="G11" s="128"/>
      <c r="H11" s="114"/>
      <c r="I11" s="127"/>
      <c r="J11" s="129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14"/>
      <c r="AA11" s="131"/>
      <c r="AB11" s="115"/>
      <c r="AC11" s="116"/>
      <c r="AD11" s="117">
        <f>+IF(ISBLANK('Informations clients'!I11),0,
IF($AG$1=MONTH('Informations clients'!K11),1,0))</f>
        <v>0</v>
      </c>
      <c r="AE11" s="118">
        <f>+IF(ISBLANK('Informations clients'!J11),0,
IF(MONTH('Informations clients'!K11)=$AG$1,1,0))</f>
        <v>0</v>
      </c>
      <c r="AF11" s="119"/>
      <c r="AG11" s="117">
        <f>+IF(ISBLANK('Informations clients'!N11),0,
INDEX(Technique!$B$11:$F$23,MATCH($AG$1,Technique!$B$11:$B$23,0),MATCH(VLOOKUP('Informations clients'!N11,Technique!$A$4:$B$6,2,FALSE),Technique!$B$11:$F$11,0)))</f>
        <v>0</v>
      </c>
      <c r="AH11" s="120">
        <f>+IF(ISBLANK('Informations clients'!O11),0,
IF(VLOOKUP('Informations clients'!O11,Technique!$A$79:$B$81,2,FALSE)=1,0,
IF(VLOOKUP('Informations clients'!O11,Technique!$A$79:$B$81,2,FALSE)=2,1,
IF($AG$1=1,1,0))))</f>
        <v>0</v>
      </c>
      <c r="AI11" s="120">
        <f>+IF(ISBLANK('Informations clients'!P11),0,
IF(MONTH('Informations clients'!T11)=$AG$1,1,0))</f>
        <v>0</v>
      </c>
      <c r="AJ11" s="120">
        <f>+IF(ISBLANK('Informations clients'!Q11),0,IF($AG$1=EDATE('Informations clients'!G11,3),1,0))</f>
        <v>0</v>
      </c>
      <c r="AK11" s="120">
        <f>+IF(ISBLANK('Informations clients'!R11),0,
IF($AG$1=5,1,0))</f>
        <v>0</v>
      </c>
      <c r="AL11" s="120">
        <f>+IF(ISBLANK('Informations clients'!G11),0,IF($AG$1=3,1,0))</f>
        <v>0</v>
      </c>
      <c r="AM11" s="120">
        <f>+IF(ISBLANK('Informations clients'!G11),0,IF($AG$1=3,1,0))</f>
        <v>0</v>
      </c>
      <c r="AN11" s="120">
        <f>IF(ISBLANK('Informations clients'!U11),0,
IF($AG$1=12,1,0))</f>
        <v>0</v>
      </c>
      <c r="AO11" s="120">
        <f>IF(ISBLANK('Informations clients'!#REF!),0,
IF($AG$1=6,1,0))</f>
        <v>0</v>
      </c>
      <c r="AP11" s="120">
        <f>IF(ISBLANK('Informations clients'!#REF!),0,
IF($AG$1=12,1,0))</f>
        <v>0</v>
      </c>
      <c r="AQ11" s="120">
        <f>+IF(ISBLANK('Informations clients'!X11),0,IF($AG$1=2,1,0))</f>
        <v>0</v>
      </c>
      <c r="AR11" s="120">
        <f>IF(ISBLANK('Informations clients'!L11),0,
IF($AG$1=2,1,0))</f>
        <v>0</v>
      </c>
      <c r="AS11" s="120">
        <f>IF(ISBLANK('Informations clients'!AF11),0,
IF(ISBLANK('Informations clients'!U11),0,IF(VLOOKUP('Informations clients'!AF11,Technique!$H$45:$I$48,2,FALSE)=1,0,INDEX(Technique!$B$45:$F$58,MATCH($AG$1,Technique!$B$45:$B$58,0),MATCH('Informations clients'!AF11,Technique!$B$45:$F$45,0)))))</f>
        <v>0</v>
      </c>
      <c r="AT11" s="120">
        <f>+IF(ISBLANK('Informations clients'!AF11),0,
IF(ISBLANK('Informations clients'!V11),0,IF(VLOOKUP('Informations clients'!AF11,Technique!$H$45:$I$48,2,FALSE)=1,0,INDEX(Technique!$B$62:$F$75,MATCH($AG$1,Technique!$B$62:$B$75,0),MATCH('Informations clients'!AF11,Technique!$B$62:$F$62,0)))))</f>
        <v>0</v>
      </c>
      <c r="AU11" s="120">
        <f>+IF(ISBLANK('Informations clients'!AF11),0,
IF(AND($AG$1=5,VLOOKUP('Informations clients'!AF11,Technique!$H$45:$I$48,2,FALSE)=4),1,0))</f>
        <v>0</v>
      </c>
      <c r="AV11" s="120">
        <f>+IF(ISBLANK('Informations clients'!X11),0,IF($AG$1=5,1,0))</f>
        <v>0</v>
      </c>
      <c r="AW11" s="121"/>
      <c r="AX11" s="122">
        <f>+IF(ISBLANK('Informations clients'!AG11),0,
IF($AG$1=5,1,0))</f>
        <v>0</v>
      </c>
    </row>
    <row r="12" spans="1:50" s="123" customFormat="1" ht="11.25">
      <c r="A12" s="113" t="str">
        <f>IF(ISBLANK('Informations clients'!A12),"",'Informations clients'!A12)</f>
        <v/>
      </c>
      <c r="B12" s="124" t="str">
        <f>IF(ISBLANK('Informations clients'!C12),"",'Informations clients'!C12)</f>
        <v/>
      </c>
      <c r="C12" s="124" t="str">
        <f>IF(ISBLANK('Informations clients'!E12),"",'Informations clients'!E12)</f>
        <v/>
      </c>
      <c r="D12" s="126" t="str">
        <f>IF(ISBLANK('Informations clients'!G12),"",'Informations clients'!G12)</f>
        <v/>
      </c>
      <c r="E12" s="114"/>
      <c r="F12" s="127"/>
      <c r="G12" s="128"/>
      <c r="H12" s="114"/>
      <c r="I12" s="127"/>
      <c r="J12" s="129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14"/>
      <c r="AA12" s="131"/>
      <c r="AB12" s="115"/>
      <c r="AC12" s="116"/>
      <c r="AD12" s="117">
        <f>+IF(ISBLANK('Informations clients'!I12),0,
IF($AG$1=MONTH('Informations clients'!K12),1,0))</f>
        <v>0</v>
      </c>
      <c r="AE12" s="118">
        <f>+IF(ISBLANK('Informations clients'!J12),0,
IF(MONTH('Informations clients'!K12)=$AG$1,1,0))</f>
        <v>0</v>
      </c>
      <c r="AF12" s="119"/>
      <c r="AG12" s="117">
        <f>+IF(ISBLANK('Informations clients'!N12),0,
INDEX(Technique!$B$11:$F$23,MATCH($AG$1,Technique!$B$11:$B$23,0),MATCH(VLOOKUP('Informations clients'!N12,Technique!$A$4:$B$6,2,FALSE),Technique!$B$11:$F$11,0)))</f>
        <v>0</v>
      </c>
      <c r="AH12" s="120">
        <f>+IF(ISBLANK('Informations clients'!O12),0,
IF(VLOOKUP('Informations clients'!O12,Technique!$A$79:$B$81,2,FALSE)=1,0,
IF(VLOOKUP('Informations clients'!O12,Technique!$A$79:$B$81,2,FALSE)=2,1,
IF($AG$1=1,1,0))))</f>
        <v>0</v>
      </c>
      <c r="AI12" s="120">
        <f>+IF(ISBLANK('Informations clients'!P12),0,
IF(MONTH('Informations clients'!T12)=$AG$1,1,0))</f>
        <v>0</v>
      </c>
      <c r="AJ12" s="120">
        <f>+IF(ISBLANK('Informations clients'!Q12),0,IF($AG$1=EDATE('Informations clients'!G12,3),1,0))</f>
        <v>0</v>
      </c>
      <c r="AK12" s="120">
        <f>+IF(ISBLANK('Informations clients'!R12),0,
IF($AG$1=5,1,0))</f>
        <v>0</v>
      </c>
      <c r="AL12" s="120">
        <f>+IF(ISBLANK('Informations clients'!G12),0,IF($AG$1=3,1,0))</f>
        <v>0</v>
      </c>
      <c r="AM12" s="120">
        <f>+IF(ISBLANK('Informations clients'!G12),0,IF($AG$1=3,1,0))</f>
        <v>0</v>
      </c>
      <c r="AN12" s="120">
        <f>IF(ISBLANK('Informations clients'!U12),0,
IF($AG$1=12,1,0))</f>
        <v>0</v>
      </c>
      <c r="AO12" s="120">
        <f>IF(ISBLANK('Informations clients'!#REF!),0,
IF($AG$1=6,1,0))</f>
        <v>0</v>
      </c>
      <c r="AP12" s="120">
        <f>IF(ISBLANK('Informations clients'!#REF!),0,
IF($AG$1=12,1,0))</f>
        <v>0</v>
      </c>
      <c r="AQ12" s="120">
        <f>+IF(ISBLANK('Informations clients'!X12),0,IF($AG$1=2,1,0))</f>
        <v>0</v>
      </c>
      <c r="AR12" s="120">
        <f>IF(ISBLANK('Informations clients'!L12),0,
IF($AG$1=2,1,0))</f>
        <v>0</v>
      </c>
      <c r="AS12" s="120">
        <f>IF(ISBLANK('Informations clients'!AF12),0,
IF(ISBLANK('Informations clients'!U12),0,IF(VLOOKUP('Informations clients'!AF12,Technique!$H$45:$I$48,2,FALSE)=1,0,INDEX(Technique!$B$45:$F$58,MATCH($AG$1,Technique!$B$45:$B$58,0),MATCH('Informations clients'!AF12,Technique!$B$45:$F$45,0)))))</f>
        <v>0</v>
      </c>
      <c r="AT12" s="120">
        <f>+IF(ISBLANK('Informations clients'!AF12),0,
IF(ISBLANK('Informations clients'!V12),0,IF(VLOOKUP('Informations clients'!AF12,Technique!$H$45:$I$48,2,FALSE)=1,0,INDEX(Technique!$B$62:$F$75,MATCH($AG$1,Technique!$B$62:$B$75,0),MATCH('Informations clients'!AF12,Technique!$B$62:$F$62,0)))))</f>
        <v>0</v>
      </c>
      <c r="AU12" s="120">
        <f>+IF(ISBLANK('Informations clients'!AF12),0,
IF(AND($AG$1=5,VLOOKUP('Informations clients'!AF12,Technique!$H$45:$I$48,2,FALSE)=4),1,0))</f>
        <v>0</v>
      </c>
      <c r="AV12" s="120">
        <f>+IF(ISBLANK('Informations clients'!X12),0,IF($AG$1=5,1,0))</f>
        <v>0</v>
      </c>
      <c r="AW12" s="121"/>
      <c r="AX12" s="122">
        <f>+IF(ISBLANK('Informations clients'!AG12),0,
IF($AG$1=5,1,0))</f>
        <v>0</v>
      </c>
    </row>
    <row r="13" spans="1:50" s="123" customFormat="1" ht="11.25">
      <c r="A13" s="113" t="str">
        <f>IF(ISBLANK('Informations clients'!A13),"",'Informations clients'!A13)</f>
        <v/>
      </c>
      <c r="B13" s="124" t="str">
        <f>IF(ISBLANK('Informations clients'!C13),"",'Informations clients'!C13)</f>
        <v/>
      </c>
      <c r="C13" s="124" t="str">
        <f>IF(ISBLANK('Informations clients'!E13),"",'Informations clients'!E13)</f>
        <v/>
      </c>
      <c r="D13" s="126" t="str">
        <f>IF(ISBLANK('Informations clients'!G13),"",'Informations clients'!G13)</f>
        <v/>
      </c>
      <c r="E13" s="114"/>
      <c r="F13" s="127"/>
      <c r="G13" s="128"/>
      <c r="H13" s="114"/>
      <c r="I13" s="127"/>
      <c r="J13" s="129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14"/>
      <c r="AA13" s="131"/>
      <c r="AB13" s="115"/>
      <c r="AC13" s="116"/>
      <c r="AD13" s="117">
        <f>+IF(ISBLANK('Informations clients'!I13),0,
IF($AG$1=MONTH('Informations clients'!K13),1,0))</f>
        <v>0</v>
      </c>
      <c r="AE13" s="118">
        <f>+IF(ISBLANK('Informations clients'!J13),0,
IF(MONTH('Informations clients'!K13)=$AG$1,1,0))</f>
        <v>0</v>
      </c>
      <c r="AF13" s="119"/>
      <c r="AG13" s="117">
        <f>+IF(ISBLANK('Informations clients'!N13),0,
INDEX(Technique!$B$11:$F$23,MATCH($AG$1,Technique!$B$11:$B$23,0),MATCH(VLOOKUP('Informations clients'!N13,Technique!$A$4:$B$6,2,FALSE),Technique!$B$11:$F$11,0)))</f>
        <v>0</v>
      </c>
      <c r="AH13" s="120">
        <f>+IF(ISBLANK('Informations clients'!O13),0,
IF(VLOOKUP('Informations clients'!O13,Technique!$A$79:$B$81,2,FALSE)=1,0,
IF(VLOOKUP('Informations clients'!O13,Technique!$A$79:$B$81,2,FALSE)=2,1,
IF($AG$1=1,1,0))))</f>
        <v>0</v>
      </c>
      <c r="AI13" s="120">
        <f>+IF(ISBLANK('Informations clients'!P13),0,
IF(MONTH('Informations clients'!T13)=$AG$1,1,0))</f>
        <v>0</v>
      </c>
      <c r="AJ13" s="120">
        <f>+IF(ISBLANK('Informations clients'!Q13),0,IF($AG$1=EDATE('Informations clients'!G13,3),1,0))</f>
        <v>0</v>
      </c>
      <c r="AK13" s="120">
        <f>+IF(ISBLANK('Informations clients'!R13),0,
IF($AG$1=5,1,0))</f>
        <v>0</v>
      </c>
      <c r="AL13" s="120">
        <f>+IF(ISBLANK('Informations clients'!G13),0,IF($AG$1=3,1,0))</f>
        <v>0</v>
      </c>
      <c r="AM13" s="120">
        <f>+IF(ISBLANK('Informations clients'!G13),0,IF($AG$1=3,1,0))</f>
        <v>0</v>
      </c>
      <c r="AN13" s="120">
        <f>IF(ISBLANK('Informations clients'!U13),0,
IF($AG$1=12,1,0))</f>
        <v>0</v>
      </c>
      <c r="AO13" s="120">
        <f>IF(ISBLANK('Informations clients'!#REF!),0,
IF($AG$1=6,1,0))</f>
        <v>0</v>
      </c>
      <c r="AP13" s="120">
        <f>IF(ISBLANK('Informations clients'!#REF!),0,
IF($AG$1=12,1,0))</f>
        <v>0</v>
      </c>
      <c r="AQ13" s="120">
        <f>+IF(ISBLANK('Informations clients'!X13),0,IF($AG$1=2,1,0))</f>
        <v>0</v>
      </c>
      <c r="AR13" s="120">
        <f>IF(ISBLANK('Informations clients'!L13),0,
IF($AG$1=2,1,0))</f>
        <v>0</v>
      </c>
      <c r="AS13" s="120">
        <f>IF(ISBLANK('Informations clients'!AF13),0,
IF(ISBLANK('Informations clients'!U13),0,IF(VLOOKUP('Informations clients'!AF13,Technique!$H$45:$I$48,2,FALSE)=1,0,INDEX(Technique!$B$45:$F$58,MATCH($AG$1,Technique!$B$45:$B$58,0),MATCH('Informations clients'!AF13,Technique!$B$45:$F$45,0)))))</f>
        <v>0</v>
      </c>
      <c r="AT13" s="120">
        <f>+IF(ISBLANK('Informations clients'!AF13),0,
IF(ISBLANK('Informations clients'!V13),0,IF(VLOOKUP('Informations clients'!AF13,Technique!$H$45:$I$48,2,FALSE)=1,0,INDEX(Technique!$B$62:$F$75,MATCH($AG$1,Technique!$B$62:$B$75,0),MATCH('Informations clients'!AF13,Technique!$B$62:$F$62,0)))))</f>
        <v>0</v>
      </c>
      <c r="AU13" s="120">
        <f>+IF(ISBLANK('Informations clients'!AF13),0,
IF(AND($AG$1=5,VLOOKUP('Informations clients'!AF13,Technique!$H$45:$I$48,2,FALSE)=4),1,0))</f>
        <v>0</v>
      </c>
      <c r="AV13" s="120">
        <f>+IF(ISBLANK('Informations clients'!X13),0,IF($AG$1=5,1,0))</f>
        <v>0</v>
      </c>
      <c r="AW13" s="121"/>
      <c r="AX13" s="122">
        <f>+IF(ISBLANK('Informations clients'!AG13),0,
IF($AG$1=5,1,0))</f>
        <v>0</v>
      </c>
    </row>
    <row r="14" spans="1:50" s="123" customFormat="1" ht="11.25">
      <c r="A14" s="113" t="str">
        <f>IF(ISBLANK('Informations clients'!A14),"",'Informations clients'!A14)</f>
        <v/>
      </c>
      <c r="B14" s="124" t="str">
        <f>IF(ISBLANK('Informations clients'!C14),"",'Informations clients'!C14)</f>
        <v/>
      </c>
      <c r="C14" s="124" t="str">
        <f>IF(ISBLANK('Informations clients'!E14),"",'Informations clients'!E14)</f>
        <v/>
      </c>
      <c r="D14" s="126" t="str">
        <f>IF(ISBLANK('Informations clients'!G14),"",'Informations clients'!G14)</f>
        <v/>
      </c>
      <c r="E14" s="114"/>
      <c r="F14" s="127"/>
      <c r="G14" s="128"/>
      <c r="H14" s="114"/>
      <c r="I14" s="127"/>
      <c r="J14" s="129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14"/>
      <c r="AA14" s="131"/>
      <c r="AB14" s="115"/>
      <c r="AC14" s="116"/>
      <c r="AD14" s="117">
        <f>+IF(ISBLANK('Informations clients'!I14),0,
IF($AG$1=MONTH('Informations clients'!K14),1,0))</f>
        <v>0</v>
      </c>
      <c r="AE14" s="118">
        <f>+IF(ISBLANK('Informations clients'!J14),0,
IF(MONTH('Informations clients'!K14)=$AG$1,1,0))</f>
        <v>0</v>
      </c>
      <c r="AF14" s="119"/>
      <c r="AG14" s="117">
        <f>+IF(ISBLANK('Informations clients'!N14),0,
INDEX(Technique!$B$11:$F$23,MATCH($AG$1,Technique!$B$11:$B$23,0),MATCH(VLOOKUP('Informations clients'!N14,Technique!$A$4:$B$6,2,FALSE),Technique!$B$11:$F$11,0)))</f>
        <v>0</v>
      </c>
      <c r="AH14" s="120">
        <f>+IF(ISBLANK('Informations clients'!O14),0,
IF(VLOOKUP('Informations clients'!O14,Technique!$A$79:$B$81,2,FALSE)=1,0,
IF(VLOOKUP('Informations clients'!O14,Technique!$A$79:$B$81,2,FALSE)=2,1,
IF($AG$1=1,1,0))))</f>
        <v>0</v>
      </c>
      <c r="AI14" s="120">
        <f>+IF(ISBLANK('Informations clients'!P14),0,
IF(MONTH('Informations clients'!T14)=$AG$1,1,0))</f>
        <v>0</v>
      </c>
      <c r="AJ14" s="120">
        <f>+IF(ISBLANK('Informations clients'!Q14),0,IF($AG$1=EDATE('Informations clients'!G14,3),1,0))</f>
        <v>0</v>
      </c>
      <c r="AK14" s="120">
        <f>+IF(ISBLANK('Informations clients'!R14),0,
IF($AG$1=5,1,0))</f>
        <v>0</v>
      </c>
      <c r="AL14" s="120">
        <f>+IF(ISBLANK('Informations clients'!G14),0,IF($AG$1=3,1,0))</f>
        <v>0</v>
      </c>
      <c r="AM14" s="120">
        <f>+IF(ISBLANK('Informations clients'!G14),0,IF($AG$1=3,1,0))</f>
        <v>0</v>
      </c>
      <c r="AN14" s="120">
        <f>IF(ISBLANK('Informations clients'!U14),0,
IF($AG$1=12,1,0))</f>
        <v>0</v>
      </c>
      <c r="AO14" s="120">
        <f>IF(ISBLANK('Informations clients'!#REF!),0,
IF($AG$1=6,1,0))</f>
        <v>0</v>
      </c>
      <c r="AP14" s="120">
        <f>IF(ISBLANK('Informations clients'!#REF!),0,
IF($AG$1=12,1,0))</f>
        <v>0</v>
      </c>
      <c r="AQ14" s="120">
        <f>+IF(ISBLANK('Informations clients'!X14),0,IF($AG$1=2,1,0))</f>
        <v>0</v>
      </c>
      <c r="AR14" s="120">
        <f>IF(ISBLANK('Informations clients'!L14),0,
IF($AG$1=2,1,0))</f>
        <v>0</v>
      </c>
      <c r="AS14" s="120">
        <f>IF(ISBLANK('Informations clients'!AF14),0,
IF(ISBLANK('Informations clients'!U14),0,IF(VLOOKUP('Informations clients'!AF14,Technique!$H$45:$I$48,2,FALSE)=1,0,INDEX(Technique!$B$45:$F$58,MATCH($AG$1,Technique!$B$45:$B$58,0),MATCH('Informations clients'!AF14,Technique!$B$45:$F$45,0)))))</f>
        <v>0</v>
      </c>
      <c r="AT14" s="120">
        <f>+IF(ISBLANK('Informations clients'!AF14),0,
IF(ISBLANK('Informations clients'!V14),0,IF(VLOOKUP('Informations clients'!AF14,Technique!$H$45:$I$48,2,FALSE)=1,0,INDEX(Technique!$B$62:$F$75,MATCH($AG$1,Technique!$B$62:$B$75,0),MATCH('Informations clients'!AF14,Technique!$B$62:$F$62,0)))))</f>
        <v>0</v>
      </c>
      <c r="AU14" s="120">
        <f>+IF(ISBLANK('Informations clients'!AF14),0,
IF(AND($AG$1=5,VLOOKUP('Informations clients'!AF14,Technique!$H$45:$I$48,2,FALSE)=4),1,0))</f>
        <v>0</v>
      </c>
      <c r="AV14" s="120">
        <f>+IF(ISBLANK('Informations clients'!X14),0,IF($AG$1=5,1,0))</f>
        <v>0</v>
      </c>
      <c r="AW14" s="121"/>
      <c r="AX14" s="122">
        <f>+IF(ISBLANK('Informations clients'!AG14),0,
IF($AG$1=5,1,0))</f>
        <v>0</v>
      </c>
    </row>
    <row r="15" spans="1:50" s="123" customFormat="1" ht="11.25">
      <c r="A15" s="113" t="str">
        <f>IF(ISBLANK('Informations clients'!A15),"",'Informations clients'!A15)</f>
        <v/>
      </c>
      <c r="B15" s="124" t="str">
        <f>IF(ISBLANK('Informations clients'!C15),"",'Informations clients'!C15)</f>
        <v/>
      </c>
      <c r="C15" s="124" t="str">
        <f>IF(ISBLANK('Informations clients'!E15),"",'Informations clients'!E15)</f>
        <v/>
      </c>
      <c r="D15" s="126" t="str">
        <f>IF(ISBLANK('Informations clients'!G15),"",'Informations clients'!G15)</f>
        <v/>
      </c>
      <c r="E15" s="114"/>
      <c r="F15" s="127"/>
      <c r="G15" s="128"/>
      <c r="H15" s="114"/>
      <c r="I15" s="127"/>
      <c r="J15" s="129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14"/>
      <c r="AA15" s="131"/>
      <c r="AB15" s="115"/>
      <c r="AC15" s="116"/>
      <c r="AD15" s="117">
        <f>+IF(ISBLANK('Informations clients'!I15),0,
IF($AG$1=MONTH('Informations clients'!K15),1,0))</f>
        <v>0</v>
      </c>
      <c r="AE15" s="118">
        <f>+IF(ISBLANK('Informations clients'!J15),0,
IF(MONTH('Informations clients'!K15)=$AG$1,1,0))</f>
        <v>0</v>
      </c>
      <c r="AF15" s="119"/>
      <c r="AG15" s="117">
        <f>+IF(ISBLANK('Informations clients'!N15),0,
INDEX(Technique!$B$11:$F$23,MATCH($AG$1,Technique!$B$11:$B$23,0),MATCH(VLOOKUP('Informations clients'!N15,Technique!$A$4:$B$6,2,FALSE),Technique!$B$11:$F$11,0)))</f>
        <v>0</v>
      </c>
      <c r="AH15" s="120">
        <f>+IF(ISBLANK('Informations clients'!O15),0,
IF(VLOOKUP('Informations clients'!O15,Technique!$A$79:$B$81,2,FALSE)=1,0,
IF(VLOOKUP('Informations clients'!O15,Technique!$A$79:$B$81,2,FALSE)=2,1,
IF($AG$1=1,1,0))))</f>
        <v>0</v>
      </c>
      <c r="AI15" s="120">
        <f>+IF(ISBLANK('Informations clients'!P15),0,
IF(MONTH('Informations clients'!T15)=$AG$1,1,0))</f>
        <v>0</v>
      </c>
      <c r="AJ15" s="120">
        <f>+IF(ISBLANK('Informations clients'!Q15),0,IF($AG$1=EDATE('Informations clients'!G15,3),1,0))</f>
        <v>0</v>
      </c>
      <c r="AK15" s="120">
        <f>+IF(ISBLANK('Informations clients'!R15),0,
IF($AG$1=5,1,0))</f>
        <v>0</v>
      </c>
      <c r="AL15" s="120">
        <f>+IF(ISBLANK('Informations clients'!G15),0,IF($AG$1=3,1,0))</f>
        <v>0</v>
      </c>
      <c r="AM15" s="120">
        <f>+IF(ISBLANK('Informations clients'!G15),0,IF($AG$1=3,1,0))</f>
        <v>0</v>
      </c>
      <c r="AN15" s="120">
        <f>IF(ISBLANK('Informations clients'!U15),0,
IF($AG$1=12,1,0))</f>
        <v>0</v>
      </c>
      <c r="AO15" s="120">
        <f>IF(ISBLANK('Informations clients'!#REF!),0,
IF($AG$1=6,1,0))</f>
        <v>0</v>
      </c>
      <c r="AP15" s="120">
        <f>IF(ISBLANK('Informations clients'!#REF!),0,
IF($AG$1=12,1,0))</f>
        <v>0</v>
      </c>
      <c r="AQ15" s="120">
        <f>+IF(ISBLANK('Informations clients'!X15),0,IF($AG$1=2,1,0))</f>
        <v>0</v>
      </c>
      <c r="AR15" s="120">
        <f>IF(ISBLANK('Informations clients'!L15),0,
IF($AG$1=2,1,0))</f>
        <v>0</v>
      </c>
      <c r="AS15" s="120">
        <f>IF(ISBLANK('Informations clients'!AF15),0,
IF(ISBLANK('Informations clients'!U15),0,IF(VLOOKUP('Informations clients'!AF15,Technique!$H$45:$I$48,2,FALSE)=1,0,INDEX(Technique!$B$45:$F$58,MATCH($AG$1,Technique!$B$45:$B$58,0),MATCH('Informations clients'!AF15,Technique!$B$45:$F$45,0)))))</f>
        <v>0</v>
      </c>
      <c r="AT15" s="120">
        <f>+IF(ISBLANK('Informations clients'!AF15),0,
IF(ISBLANK('Informations clients'!V15),0,IF(VLOOKUP('Informations clients'!AF15,Technique!$H$45:$I$48,2,FALSE)=1,0,INDEX(Technique!$B$62:$F$75,MATCH($AG$1,Technique!$B$62:$B$75,0),MATCH('Informations clients'!AF15,Technique!$B$62:$F$62,0)))))</f>
        <v>0</v>
      </c>
      <c r="AU15" s="120">
        <f>+IF(ISBLANK('Informations clients'!AF15),0,
IF(AND($AG$1=5,VLOOKUP('Informations clients'!AF15,Technique!$H$45:$I$48,2,FALSE)=4),1,0))</f>
        <v>0</v>
      </c>
      <c r="AV15" s="120">
        <f>+IF(ISBLANK('Informations clients'!X15),0,IF($AG$1=5,1,0))</f>
        <v>0</v>
      </c>
      <c r="AW15" s="121"/>
      <c r="AX15" s="122">
        <f>+IF(ISBLANK('Informations clients'!AG15),0,
IF($AG$1=5,1,0))</f>
        <v>0</v>
      </c>
    </row>
    <row r="16" spans="1:50" s="123" customFormat="1" ht="11.25">
      <c r="A16" s="113" t="str">
        <f>IF(ISBLANK('Informations clients'!A16),"",'Informations clients'!A16)</f>
        <v/>
      </c>
      <c r="B16" s="124" t="str">
        <f>IF(ISBLANK('Informations clients'!C16),"",'Informations clients'!C16)</f>
        <v/>
      </c>
      <c r="C16" s="124" t="str">
        <f>IF(ISBLANK('Informations clients'!E16),"",'Informations clients'!E16)</f>
        <v/>
      </c>
      <c r="D16" s="126" t="str">
        <f>IF(ISBLANK('Informations clients'!G16),"",'Informations clients'!G16)</f>
        <v/>
      </c>
      <c r="E16" s="114"/>
      <c r="F16" s="127"/>
      <c r="G16" s="128"/>
      <c r="H16" s="114"/>
      <c r="I16" s="127"/>
      <c r="J16" s="129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14"/>
      <c r="AA16" s="131"/>
      <c r="AB16" s="115"/>
      <c r="AC16" s="116"/>
      <c r="AD16" s="117">
        <f>+IF(ISBLANK('Informations clients'!I16),0,
IF($AG$1=MONTH('Informations clients'!K16),1,0))</f>
        <v>0</v>
      </c>
      <c r="AE16" s="118">
        <f>+IF(ISBLANK('Informations clients'!J16),0,
IF(MONTH('Informations clients'!K16)=$AG$1,1,0))</f>
        <v>0</v>
      </c>
      <c r="AF16" s="119"/>
      <c r="AG16" s="117">
        <f>+IF(ISBLANK('Informations clients'!N16),0,
INDEX(Technique!$B$11:$F$23,MATCH($AG$1,Technique!$B$11:$B$23,0),MATCH(VLOOKUP('Informations clients'!N16,Technique!$A$4:$B$6,2,FALSE),Technique!$B$11:$F$11,0)))</f>
        <v>0</v>
      </c>
      <c r="AH16" s="120">
        <f>+IF(ISBLANK('Informations clients'!O16),0,
IF(VLOOKUP('Informations clients'!O16,Technique!$A$79:$B$81,2,FALSE)=1,0,
IF(VLOOKUP('Informations clients'!O16,Technique!$A$79:$B$81,2,FALSE)=2,1,
IF($AG$1=1,1,0))))</f>
        <v>0</v>
      </c>
      <c r="AI16" s="120">
        <f>+IF(ISBLANK('Informations clients'!P16),0,
IF(MONTH('Informations clients'!T16)=$AG$1,1,0))</f>
        <v>0</v>
      </c>
      <c r="AJ16" s="120">
        <f>+IF(ISBLANK('Informations clients'!Q16),0,IF($AG$1=EDATE('Informations clients'!G16,3),1,0))</f>
        <v>0</v>
      </c>
      <c r="AK16" s="120">
        <f>+IF(ISBLANK('Informations clients'!R16),0,
IF($AG$1=5,1,0))</f>
        <v>0</v>
      </c>
      <c r="AL16" s="120">
        <f>+IF(ISBLANK('Informations clients'!G16),0,IF($AG$1=3,1,0))</f>
        <v>0</v>
      </c>
      <c r="AM16" s="120">
        <f>+IF(ISBLANK('Informations clients'!G16),0,IF($AG$1=3,1,0))</f>
        <v>0</v>
      </c>
      <c r="AN16" s="120">
        <f>IF(ISBLANK('Informations clients'!U16),0,
IF($AG$1=12,1,0))</f>
        <v>0</v>
      </c>
      <c r="AO16" s="120">
        <f>IF(ISBLANK('Informations clients'!#REF!),0,
IF($AG$1=6,1,0))</f>
        <v>0</v>
      </c>
      <c r="AP16" s="120">
        <f>IF(ISBLANK('Informations clients'!#REF!),0,
IF($AG$1=12,1,0))</f>
        <v>0</v>
      </c>
      <c r="AQ16" s="120">
        <f>+IF(ISBLANK('Informations clients'!X16),0,IF($AG$1=2,1,0))</f>
        <v>0</v>
      </c>
      <c r="AR16" s="120">
        <f>IF(ISBLANK('Informations clients'!L16),0,
IF($AG$1=2,1,0))</f>
        <v>0</v>
      </c>
      <c r="AS16" s="120">
        <f>IF(ISBLANK('Informations clients'!AF16),0,
IF(ISBLANK('Informations clients'!U16),0,IF(VLOOKUP('Informations clients'!AF16,Technique!$H$45:$I$48,2,FALSE)=1,0,INDEX(Technique!$B$45:$F$58,MATCH($AG$1,Technique!$B$45:$B$58,0),MATCH('Informations clients'!AF16,Technique!$B$45:$F$45,0)))))</f>
        <v>0</v>
      </c>
      <c r="AT16" s="120">
        <f>+IF(ISBLANK('Informations clients'!AF16),0,
IF(ISBLANK('Informations clients'!V16),0,IF(VLOOKUP('Informations clients'!AF16,Technique!$H$45:$I$48,2,FALSE)=1,0,INDEX(Technique!$B$62:$F$75,MATCH($AG$1,Technique!$B$62:$B$75,0),MATCH('Informations clients'!AF16,Technique!$B$62:$F$62,0)))))</f>
        <v>0</v>
      </c>
      <c r="AU16" s="120">
        <f>+IF(ISBLANK('Informations clients'!AF16),0,
IF(AND($AG$1=5,VLOOKUP('Informations clients'!AF16,Technique!$H$45:$I$48,2,FALSE)=4),1,0))</f>
        <v>0</v>
      </c>
      <c r="AV16" s="120">
        <f>+IF(ISBLANK('Informations clients'!X16),0,IF($AG$1=5,1,0))</f>
        <v>0</v>
      </c>
      <c r="AW16" s="121"/>
      <c r="AX16" s="122">
        <f>+IF(ISBLANK('Informations clients'!AG16),0,
IF($AG$1=5,1,0))</f>
        <v>0</v>
      </c>
    </row>
    <row r="17" spans="1:50" s="123" customFormat="1" ht="11.25">
      <c r="A17" s="113" t="str">
        <f>IF(ISBLANK('Informations clients'!A17),"",'Informations clients'!A17)</f>
        <v/>
      </c>
      <c r="B17" s="124" t="str">
        <f>IF(ISBLANK('Informations clients'!C17),"",'Informations clients'!C17)</f>
        <v/>
      </c>
      <c r="C17" s="124" t="str">
        <f>IF(ISBLANK('Informations clients'!E17),"",'Informations clients'!E17)</f>
        <v/>
      </c>
      <c r="D17" s="126" t="str">
        <f>IF(ISBLANK('Informations clients'!G17),"",'Informations clients'!G17)</f>
        <v/>
      </c>
      <c r="E17" s="114"/>
      <c r="F17" s="127"/>
      <c r="G17" s="128"/>
      <c r="H17" s="114"/>
      <c r="I17" s="127"/>
      <c r="J17" s="129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14"/>
      <c r="AA17" s="131"/>
      <c r="AB17" s="115"/>
      <c r="AC17" s="116"/>
      <c r="AD17" s="117">
        <f>+IF(ISBLANK('Informations clients'!I17),0,
IF($AG$1=MONTH('Informations clients'!K17),1,0))</f>
        <v>0</v>
      </c>
      <c r="AE17" s="118">
        <f>+IF(ISBLANK('Informations clients'!J17),0,
IF(MONTH('Informations clients'!K17)=$AG$1,1,0))</f>
        <v>0</v>
      </c>
      <c r="AF17" s="119"/>
      <c r="AG17" s="117">
        <f>+IF(ISBLANK('Informations clients'!N17),0,
INDEX(Technique!$B$11:$F$23,MATCH($AG$1,Technique!$B$11:$B$23,0),MATCH(VLOOKUP('Informations clients'!N17,Technique!$A$4:$B$6,2,FALSE),Technique!$B$11:$F$11,0)))</f>
        <v>0</v>
      </c>
      <c r="AH17" s="120">
        <f>+IF(ISBLANK('Informations clients'!O17),0,
IF(VLOOKUP('Informations clients'!O17,Technique!$A$79:$B$81,2,FALSE)=1,0,
IF(VLOOKUP('Informations clients'!O17,Technique!$A$79:$B$81,2,FALSE)=2,1,
IF($AG$1=1,1,0))))</f>
        <v>0</v>
      </c>
      <c r="AI17" s="120">
        <f>+IF(ISBLANK('Informations clients'!P17),0,
IF(MONTH('Informations clients'!T17)=$AG$1,1,0))</f>
        <v>0</v>
      </c>
      <c r="AJ17" s="120">
        <f>+IF(ISBLANK('Informations clients'!Q17),0,IF($AG$1=EDATE('Informations clients'!G17,3),1,0))</f>
        <v>0</v>
      </c>
      <c r="AK17" s="120">
        <f>+IF(ISBLANK('Informations clients'!R17),0,
IF($AG$1=5,1,0))</f>
        <v>0</v>
      </c>
      <c r="AL17" s="120">
        <f>+IF(ISBLANK('Informations clients'!G17),0,IF($AG$1=3,1,0))</f>
        <v>0</v>
      </c>
      <c r="AM17" s="120">
        <f>+IF(ISBLANK('Informations clients'!G17),0,IF($AG$1=3,1,0))</f>
        <v>0</v>
      </c>
      <c r="AN17" s="120">
        <f>IF(ISBLANK('Informations clients'!U17),0,
IF($AG$1=12,1,0))</f>
        <v>0</v>
      </c>
      <c r="AO17" s="120">
        <f>IF(ISBLANK('Informations clients'!#REF!),0,
IF($AG$1=6,1,0))</f>
        <v>0</v>
      </c>
      <c r="AP17" s="120">
        <f>IF(ISBLANK('Informations clients'!#REF!),0,
IF($AG$1=12,1,0))</f>
        <v>0</v>
      </c>
      <c r="AQ17" s="120">
        <f>+IF(ISBLANK('Informations clients'!X17),0,IF($AG$1=2,1,0))</f>
        <v>0</v>
      </c>
      <c r="AR17" s="120">
        <f>IF(ISBLANK('Informations clients'!L17),0,
IF($AG$1=2,1,0))</f>
        <v>0</v>
      </c>
      <c r="AS17" s="120">
        <f>IF(ISBLANK('Informations clients'!AF17),0,
IF(ISBLANK('Informations clients'!U17),0,IF(VLOOKUP('Informations clients'!AF17,Technique!$H$45:$I$48,2,FALSE)=1,0,INDEX(Technique!$B$45:$F$58,MATCH($AG$1,Technique!$B$45:$B$58,0),MATCH('Informations clients'!AF17,Technique!$B$45:$F$45,0)))))</f>
        <v>0</v>
      </c>
      <c r="AT17" s="120">
        <f>+IF(ISBLANK('Informations clients'!AF17),0,
IF(ISBLANK('Informations clients'!V17),0,IF(VLOOKUP('Informations clients'!AF17,Technique!$H$45:$I$48,2,FALSE)=1,0,INDEX(Technique!$B$62:$F$75,MATCH($AG$1,Technique!$B$62:$B$75,0),MATCH('Informations clients'!AF17,Technique!$B$62:$F$62,0)))))</f>
        <v>0</v>
      </c>
      <c r="AU17" s="120">
        <f>+IF(ISBLANK('Informations clients'!AF17),0,
IF(AND($AG$1=5,VLOOKUP('Informations clients'!AF17,Technique!$H$45:$I$48,2,FALSE)=4),1,0))</f>
        <v>0</v>
      </c>
      <c r="AV17" s="120">
        <f>+IF(ISBLANK('Informations clients'!X17),0,IF($AG$1=5,1,0))</f>
        <v>0</v>
      </c>
      <c r="AW17" s="121"/>
      <c r="AX17" s="122">
        <f>+IF(ISBLANK('Informations clients'!AG17),0,
IF($AG$1=5,1,0))</f>
        <v>0</v>
      </c>
    </row>
    <row r="18" spans="1:50" s="123" customFormat="1" ht="11.25">
      <c r="A18" s="113" t="str">
        <f>IF(ISBLANK('Informations clients'!A18),"",'Informations clients'!A18)</f>
        <v/>
      </c>
      <c r="B18" s="124" t="str">
        <f>IF(ISBLANK('Informations clients'!C18),"",'Informations clients'!C18)</f>
        <v/>
      </c>
      <c r="C18" s="124" t="str">
        <f>IF(ISBLANK('Informations clients'!E18),"",'Informations clients'!E18)</f>
        <v/>
      </c>
      <c r="D18" s="126" t="str">
        <f>IF(ISBLANK('Informations clients'!G18),"",'Informations clients'!G18)</f>
        <v/>
      </c>
      <c r="E18" s="114"/>
      <c r="F18" s="127"/>
      <c r="G18" s="128"/>
      <c r="H18" s="114"/>
      <c r="I18" s="127"/>
      <c r="J18" s="129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14"/>
      <c r="AA18" s="131"/>
      <c r="AB18" s="115"/>
      <c r="AC18" s="116"/>
      <c r="AD18" s="117">
        <f>+IF(ISBLANK('Informations clients'!I18),0,
IF($AG$1=MONTH('Informations clients'!K18),1,0))</f>
        <v>0</v>
      </c>
      <c r="AE18" s="118">
        <f>+IF(ISBLANK('Informations clients'!J18),0,
IF(MONTH('Informations clients'!K18)=$AG$1,1,0))</f>
        <v>0</v>
      </c>
      <c r="AF18" s="119"/>
      <c r="AG18" s="117">
        <f>+IF(ISBLANK('Informations clients'!N18),0,
INDEX(Technique!$B$11:$F$23,MATCH($AG$1,Technique!$B$11:$B$23,0),MATCH(VLOOKUP('Informations clients'!N18,Technique!$A$4:$B$6,2,FALSE),Technique!$B$11:$F$11,0)))</f>
        <v>0</v>
      </c>
      <c r="AH18" s="120">
        <f>+IF(ISBLANK('Informations clients'!O18),0,
IF(VLOOKUP('Informations clients'!O18,Technique!$A$79:$B$81,2,FALSE)=1,0,
IF(VLOOKUP('Informations clients'!O18,Technique!$A$79:$B$81,2,FALSE)=2,1,
IF($AG$1=1,1,0))))</f>
        <v>0</v>
      </c>
      <c r="AI18" s="120">
        <f>+IF(ISBLANK('Informations clients'!P18),0,
IF(MONTH('Informations clients'!T18)=$AG$1,1,0))</f>
        <v>0</v>
      </c>
      <c r="AJ18" s="120">
        <f>+IF(ISBLANK('Informations clients'!Q18),0,IF($AG$1=EDATE('Informations clients'!G18,3),1,0))</f>
        <v>0</v>
      </c>
      <c r="AK18" s="120">
        <f>+IF(ISBLANK('Informations clients'!R18),0,
IF($AG$1=5,1,0))</f>
        <v>0</v>
      </c>
      <c r="AL18" s="120">
        <f>+IF(ISBLANK('Informations clients'!G18),0,IF($AG$1=3,1,0))</f>
        <v>0</v>
      </c>
      <c r="AM18" s="120">
        <f>+IF(ISBLANK('Informations clients'!G18),0,IF($AG$1=3,1,0))</f>
        <v>0</v>
      </c>
      <c r="AN18" s="120">
        <f>IF(ISBLANK('Informations clients'!U18),0,
IF($AG$1=12,1,0))</f>
        <v>0</v>
      </c>
      <c r="AO18" s="120">
        <f>IF(ISBLANK('Informations clients'!#REF!),0,
IF($AG$1=6,1,0))</f>
        <v>0</v>
      </c>
      <c r="AP18" s="120">
        <f>IF(ISBLANK('Informations clients'!#REF!),0,
IF($AG$1=12,1,0))</f>
        <v>0</v>
      </c>
      <c r="AQ18" s="120">
        <f>+IF(ISBLANK('Informations clients'!X18),0,IF($AG$1=2,1,0))</f>
        <v>0</v>
      </c>
      <c r="AR18" s="120">
        <f>IF(ISBLANK('Informations clients'!L18),0,
IF($AG$1=2,1,0))</f>
        <v>0</v>
      </c>
      <c r="AS18" s="120">
        <f>IF(ISBLANK('Informations clients'!AF18),0,
IF(ISBLANK('Informations clients'!U18),0,IF(VLOOKUP('Informations clients'!AF18,Technique!$H$45:$I$48,2,FALSE)=1,0,INDEX(Technique!$B$45:$F$58,MATCH($AG$1,Technique!$B$45:$B$58,0),MATCH('Informations clients'!AF18,Technique!$B$45:$F$45,0)))))</f>
        <v>0</v>
      </c>
      <c r="AT18" s="120">
        <f>+IF(ISBLANK('Informations clients'!AF18),0,
IF(ISBLANK('Informations clients'!V18),0,IF(VLOOKUP('Informations clients'!AF18,Technique!$H$45:$I$48,2,FALSE)=1,0,INDEX(Technique!$B$62:$F$75,MATCH($AG$1,Technique!$B$62:$B$75,0),MATCH('Informations clients'!AF18,Technique!$B$62:$F$62,0)))))</f>
        <v>0</v>
      </c>
      <c r="AU18" s="120">
        <f>+IF(ISBLANK('Informations clients'!AF18),0,
IF(AND($AG$1=5,VLOOKUP('Informations clients'!AF18,Technique!$H$45:$I$48,2,FALSE)=4),1,0))</f>
        <v>0</v>
      </c>
      <c r="AV18" s="120">
        <f>+IF(ISBLANK('Informations clients'!X18),0,IF($AG$1=5,1,0))</f>
        <v>0</v>
      </c>
      <c r="AW18" s="121"/>
      <c r="AX18" s="122">
        <f>+IF(ISBLANK('Informations clients'!AG18),0,
IF($AG$1=5,1,0))</f>
        <v>0</v>
      </c>
    </row>
    <row r="19" spans="1:50" s="123" customFormat="1" ht="11.25">
      <c r="A19" s="113" t="str">
        <f>IF(ISBLANK('Informations clients'!A19),"",'Informations clients'!A19)</f>
        <v/>
      </c>
      <c r="B19" s="124" t="str">
        <f>IF(ISBLANK('Informations clients'!C19),"",'Informations clients'!C19)</f>
        <v/>
      </c>
      <c r="C19" s="124" t="str">
        <f>IF(ISBLANK('Informations clients'!E19),"",'Informations clients'!E19)</f>
        <v/>
      </c>
      <c r="D19" s="126" t="str">
        <f>IF(ISBLANK('Informations clients'!G19),"",'Informations clients'!G19)</f>
        <v/>
      </c>
      <c r="E19" s="114"/>
      <c r="F19" s="127"/>
      <c r="G19" s="128"/>
      <c r="H19" s="114"/>
      <c r="I19" s="127"/>
      <c r="J19" s="129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14"/>
      <c r="AA19" s="131"/>
      <c r="AB19" s="115"/>
      <c r="AC19" s="116"/>
      <c r="AD19" s="117">
        <f>+IF(ISBLANK('Informations clients'!I19),0,
IF($AG$1=MONTH('Informations clients'!K19),1,0))</f>
        <v>0</v>
      </c>
      <c r="AE19" s="118">
        <f>+IF(ISBLANK('Informations clients'!J19),0,
IF(MONTH('Informations clients'!K19)=$AG$1,1,0))</f>
        <v>0</v>
      </c>
      <c r="AF19" s="119"/>
      <c r="AG19" s="117">
        <f>+IF(ISBLANK('Informations clients'!N19),0,
INDEX(Technique!$B$11:$F$23,MATCH($AG$1,Technique!$B$11:$B$23,0),MATCH(VLOOKUP('Informations clients'!N19,Technique!$A$4:$B$6,2,FALSE),Technique!$B$11:$F$11,0)))</f>
        <v>0</v>
      </c>
      <c r="AH19" s="120">
        <f>+IF(ISBLANK('Informations clients'!O19),0,
IF(VLOOKUP('Informations clients'!O19,Technique!$A$79:$B$81,2,FALSE)=1,0,
IF(VLOOKUP('Informations clients'!O19,Technique!$A$79:$B$81,2,FALSE)=2,1,
IF($AG$1=1,1,0))))</f>
        <v>0</v>
      </c>
      <c r="AI19" s="120">
        <f>+IF(ISBLANK('Informations clients'!P19),0,
IF(MONTH('Informations clients'!T19)=$AG$1,1,0))</f>
        <v>0</v>
      </c>
      <c r="AJ19" s="120">
        <f>+IF(ISBLANK('Informations clients'!Q19),0,IF($AG$1=EDATE('Informations clients'!G19,3),1,0))</f>
        <v>0</v>
      </c>
      <c r="AK19" s="120">
        <f>+IF(ISBLANK('Informations clients'!R19),0,
IF($AG$1=5,1,0))</f>
        <v>0</v>
      </c>
      <c r="AL19" s="120">
        <f>+IF(ISBLANK('Informations clients'!G19),0,IF($AG$1=3,1,0))</f>
        <v>0</v>
      </c>
      <c r="AM19" s="120">
        <f>+IF(ISBLANK('Informations clients'!G19),0,IF($AG$1=3,1,0))</f>
        <v>0</v>
      </c>
      <c r="AN19" s="120">
        <f>IF(ISBLANK('Informations clients'!U19),0,
IF($AG$1=12,1,0))</f>
        <v>0</v>
      </c>
      <c r="AO19" s="120">
        <f>IF(ISBLANK('Informations clients'!#REF!),0,
IF($AG$1=6,1,0))</f>
        <v>0</v>
      </c>
      <c r="AP19" s="120">
        <f>IF(ISBLANK('Informations clients'!#REF!),0,
IF($AG$1=12,1,0))</f>
        <v>0</v>
      </c>
      <c r="AQ19" s="120">
        <f>+IF(ISBLANK('Informations clients'!X19),0,IF($AG$1=2,1,0))</f>
        <v>0</v>
      </c>
      <c r="AR19" s="120">
        <f>IF(ISBLANK('Informations clients'!L19),0,
IF($AG$1=2,1,0))</f>
        <v>0</v>
      </c>
      <c r="AS19" s="120">
        <f>IF(ISBLANK('Informations clients'!AF19),0,
IF(ISBLANK('Informations clients'!U19),0,IF(VLOOKUP('Informations clients'!AF19,Technique!$H$45:$I$48,2,FALSE)=1,0,INDEX(Technique!$B$45:$F$58,MATCH($AG$1,Technique!$B$45:$B$58,0),MATCH('Informations clients'!AF19,Technique!$B$45:$F$45,0)))))</f>
        <v>0</v>
      </c>
      <c r="AT19" s="120">
        <f>+IF(ISBLANK('Informations clients'!AF19),0,
IF(ISBLANK('Informations clients'!V19),0,IF(VLOOKUP('Informations clients'!AF19,Technique!$H$45:$I$48,2,FALSE)=1,0,INDEX(Technique!$B$62:$F$75,MATCH($AG$1,Technique!$B$62:$B$75,0),MATCH('Informations clients'!AF19,Technique!$B$62:$F$62,0)))))</f>
        <v>0</v>
      </c>
      <c r="AU19" s="120">
        <f>+IF(ISBLANK('Informations clients'!AF19),0,
IF(AND($AG$1=5,VLOOKUP('Informations clients'!AF19,Technique!$H$45:$I$48,2,FALSE)=4),1,0))</f>
        <v>0</v>
      </c>
      <c r="AV19" s="120">
        <f>+IF(ISBLANK('Informations clients'!X19),0,IF($AG$1=5,1,0))</f>
        <v>0</v>
      </c>
      <c r="AW19" s="121"/>
      <c r="AX19" s="122">
        <f>+IF(ISBLANK('Informations clients'!AG19),0,
IF($AG$1=5,1,0))</f>
        <v>0</v>
      </c>
    </row>
    <row r="20" spans="1:50" s="123" customFormat="1" ht="11.25">
      <c r="A20" s="113" t="str">
        <f>IF(ISBLANK('Informations clients'!A20),"",'Informations clients'!A20)</f>
        <v/>
      </c>
      <c r="B20" s="124" t="str">
        <f>IF(ISBLANK('Informations clients'!C20),"",'Informations clients'!C20)</f>
        <v/>
      </c>
      <c r="C20" s="124" t="str">
        <f>IF(ISBLANK('Informations clients'!E20),"",'Informations clients'!E20)</f>
        <v/>
      </c>
      <c r="D20" s="126" t="str">
        <f>IF(ISBLANK('Informations clients'!G20),"",'Informations clients'!G20)</f>
        <v/>
      </c>
      <c r="E20" s="114"/>
      <c r="F20" s="127"/>
      <c r="G20" s="128"/>
      <c r="H20" s="114"/>
      <c r="I20" s="127"/>
      <c r="J20" s="129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14"/>
      <c r="AA20" s="131"/>
      <c r="AB20" s="115"/>
      <c r="AC20" s="116"/>
      <c r="AD20" s="117">
        <f>+IF(ISBLANK('Informations clients'!I20),0,
IF($AG$1=MONTH('Informations clients'!K20),1,0))</f>
        <v>0</v>
      </c>
      <c r="AE20" s="118">
        <f>+IF(ISBLANK('Informations clients'!J20),0,
IF(MONTH('Informations clients'!K20)=$AG$1,1,0))</f>
        <v>0</v>
      </c>
      <c r="AF20" s="119"/>
      <c r="AG20" s="117">
        <f>+IF(ISBLANK('Informations clients'!N20),0,
INDEX(Technique!$B$11:$F$23,MATCH($AG$1,Technique!$B$11:$B$23,0),MATCH(VLOOKUP('Informations clients'!N20,Technique!$A$4:$B$6,2,FALSE),Technique!$B$11:$F$11,0)))</f>
        <v>0</v>
      </c>
      <c r="AH20" s="120">
        <f>+IF(ISBLANK('Informations clients'!O20),0,
IF(VLOOKUP('Informations clients'!O20,Technique!$A$79:$B$81,2,FALSE)=1,0,
IF(VLOOKUP('Informations clients'!O20,Technique!$A$79:$B$81,2,FALSE)=2,1,
IF($AG$1=1,1,0))))</f>
        <v>0</v>
      </c>
      <c r="AI20" s="120">
        <f>+IF(ISBLANK('Informations clients'!P20),0,
IF(MONTH('Informations clients'!T20)=$AG$1,1,0))</f>
        <v>0</v>
      </c>
      <c r="AJ20" s="120">
        <f>+IF(ISBLANK('Informations clients'!Q20),0,IF($AG$1=EDATE('Informations clients'!G20,3),1,0))</f>
        <v>0</v>
      </c>
      <c r="AK20" s="120">
        <f>+IF(ISBLANK('Informations clients'!R20),0,
IF($AG$1=5,1,0))</f>
        <v>0</v>
      </c>
      <c r="AL20" s="120">
        <f>+IF(ISBLANK('Informations clients'!G20),0,IF($AG$1=3,1,0))</f>
        <v>0</v>
      </c>
      <c r="AM20" s="120">
        <f>+IF(ISBLANK('Informations clients'!G20),0,IF($AG$1=3,1,0))</f>
        <v>0</v>
      </c>
      <c r="AN20" s="120">
        <f>IF(ISBLANK('Informations clients'!U20),0,
IF($AG$1=12,1,0))</f>
        <v>0</v>
      </c>
      <c r="AO20" s="120">
        <f>IF(ISBLANK('Informations clients'!#REF!),0,
IF($AG$1=6,1,0))</f>
        <v>0</v>
      </c>
      <c r="AP20" s="120">
        <f>IF(ISBLANK('Informations clients'!#REF!),0,
IF($AG$1=12,1,0))</f>
        <v>0</v>
      </c>
      <c r="AQ20" s="120">
        <f>+IF(ISBLANK('Informations clients'!X20),0,IF($AG$1=2,1,0))</f>
        <v>0</v>
      </c>
      <c r="AR20" s="120">
        <f>IF(ISBLANK('Informations clients'!L20),0,
IF($AG$1=2,1,0))</f>
        <v>0</v>
      </c>
      <c r="AS20" s="120">
        <f>IF(ISBLANK('Informations clients'!AF20),0,
IF(ISBLANK('Informations clients'!U20),0,IF(VLOOKUP('Informations clients'!AF20,Technique!$H$45:$I$48,2,FALSE)=1,0,INDEX(Technique!$B$45:$F$58,MATCH($AG$1,Technique!$B$45:$B$58,0),MATCH('Informations clients'!AF20,Technique!$B$45:$F$45,0)))))</f>
        <v>0</v>
      </c>
      <c r="AT20" s="120">
        <f>+IF(ISBLANK('Informations clients'!AF20),0,
IF(ISBLANK('Informations clients'!V20),0,IF(VLOOKUP('Informations clients'!AF20,Technique!$H$45:$I$48,2,FALSE)=1,0,INDEX(Technique!$B$62:$F$75,MATCH($AG$1,Technique!$B$62:$B$75,0),MATCH('Informations clients'!AF20,Technique!$B$62:$F$62,0)))))</f>
        <v>0</v>
      </c>
      <c r="AU20" s="120">
        <f>+IF(ISBLANK('Informations clients'!AF20),0,
IF(AND($AG$1=5,VLOOKUP('Informations clients'!AF20,Technique!$H$45:$I$48,2,FALSE)=4),1,0))</f>
        <v>0</v>
      </c>
      <c r="AV20" s="120">
        <f>+IF(ISBLANK('Informations clients'!X20),0,IF($AG$1=5,1,0))</f>
        <v>0</v>
      </c>
      <c r="AW20" s="121"/>
      <c r="AX20" s="122">
        <f>+IF(ISBLANK('Informations clients'!AG20),0,
IF($AG$1=5,1,0))</f>
        <v>0</v>
      </c>
    </row>
    <row r="21" spans="1:50" s="123" customFormat="1" ht="11.25">
      <c r="A21" s="113" t="str">
        <f>IF(ISBLANK('Informations clients'!A21),"",'Informations clients'!A21)</f>
        <v/>
      </c>
      <c r="B21" s="124" t="str">
        <f>IF(ISBLANK('Informations clients'!C21),"",'Informations clients'!C21)</f>
        <v/>
      </c>
      <c r="C21" s="124" t="str">
        <f>IF(ISBLANK('Informations clients'!E21),"",'Informations clients'!E21)</f>
        <v/>
      </c>
      <c r="D21" s="126" t="str">
        <f>IF(ISBLANK('Informations clients'!G21),"",'Informations clients'!G21)</f>
        <v/>
      </c>
      <c r="E21" s="114"/>
      <c r="F21" s="127"/>
      <c r="G21" s="128"/>
      <c r="H21" s="114"/>
      <c r="I21" s="127"/>
      <c r="J21" s="129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14"/>
      <c r="AA21" s="131"/>
      <c r="AB21" s="115"/>
      <c r="AC21" s="116"/>
      <c r="AD21" s="117">
        <f>+IF(ISBLANK('Informations clients'!I21),0,
IF($AG$1=MONTH('Informations clients'!K21),1,0))</f>
        <v>0</v>
      </c>
      <c r="AE21" s="118">
        <f>+IF(ISBLANK('Informations clients'!J21),0,
IF(MONTH('Informations clients'!K21)=$AG$1,1,0))</f>
        <v>0</v>
      </c>
      <c r="AF21" s="119"/>
      <c r="AG21" s="117">
        <f>+IF(ISBLANK('Informations clients'!N21),0,
INDEX(Technique!$B$11:$F$23,MATCH($AG$1,Technique!$B$11:$B$23,0),MATCH(VLOOKUP('Informations clients'!N21,Technique!$A$4:$B$6,2,FALSE),Technique!$B$11:$F$11,0)))</f>
        <v>0</v>
      </c>
      <c r="AH21" s="120">
        <f>+IF(ISBLANK('Informations clients'!O21),0,
IF(VLOOKUP('Informations clients'!O21,Technique!$A$79:$B$81,2,FALSE)=1,0,
IF(VLOOKUP('Informations clients'!O21,Technique!$A$79:$B$81,2,FALSE)=2,1,
IF($AG$1=1,1,0))))</f>
        <v>0</v>
      </c>
      <c r="AI21" s="120">
        <f>+IF(ISBLANK('Informations clients'!P21),0,
IF(MONTH('Informations clients'!T21)=$AG$1,1,0))</f>
        <v>0</v>
      </c>
      <c r="AJ21" s="120">
        <f>+IF(ISBLANK('Informations clients'!Q21),0,IF($AG$1=EDATE('Informations clients'!G21,3),1,0))</f>
        <v>0</v>
      </c>
      <c r="AK21" s="120">
        <f>+IF(ISBLANK('Informations clients'!R21),0,
IF($AG$1=5,1,0))</f>
        <v>0</v>
      </c>
      <c r="AL21" s="120">
        <f>+IF(ISBLANK('Informations clients'!G21),0,IF($AG$1=3,1,0))</f>
        <v>0</v>
      </c>
      <c r="AM21" s="120">
        <f>+IF(ISBLANK('Informations clients'!G21),0,IF($AG$1=3,1,0))</f>
        <v>0</v>
      </c>
      <c r="AN21" s="120">
        <f>IF(ISBLANK('Informations clients'!U21),0,
IF($AG$1=12,1,0))</f>
        <v>0</v>
      </c>
      <c r="AO21" s="120">
        <f>IF(ISBLANK('Informations clients'!#REF!),0,
IF($AG$1=6,1,0))</f>
        <v>0</v>
      </c>
      <c r="AP21" s="120">
        <f>IF(ISBLANK('Informations clients'!#REF!),0,
IF($AG$1=12,1,0))</f>
        <v>0</v>
      </c>
      <c r="AQ21" s="120">
        <f>+IF(ISBLANK('Informations clients'!X21),0,IF($AG$1=2,1,0))</f>
        <v>0</v>
      </c>
      <c r="AR21" s="120">
        <f>IF(ISBLANK('Informations clients'!L21),0,
IF($AG$1=2,1,0))</f>
        <v>0</v>
      </c>
      <c r="AS21" s="120">
        <f>IF(ISBLANK('Informations clients'!AF21),0,
IF(ISBLANK('Informations clients'!U21),0,IF(VLOOKUP('Informations clients'!AF21,Technique!$H$45:$I$48,2,FALSE)=1,0,INDEX(Technique!$B$45:$F$58,MATCH($AG$1,Technique!$B$45:$B$58,0),MATCH('Informations clients'!AF21,Technique!$B$45:$F$45,0)))))</f>
        <v>0</v>
      </c>
      <c r="AT21" s="120">
        <f>+IF(ISBLANK('Informations clients'!AF21),0,
IF(ISBLANK('Informations clients'!V21),0,IF(VLOOKUP('Informations clients'!AF21,Technique!$H$45:$I$48,2,FALSE)=1,0,INDEX(Technique!$B$62:$F$75,MATCH($AG$1,Technique!$B$62:$B$75,0),MATCH('Informations clients'!AF21,Technique!$B$62:$F$62,0)))))</f>
        <v>0</v>
      </c>
      <c r="AU21" s="120">
        <f>+IF(ISBLANK('Informations clients'!AF21),0,
IF(AND($AG$1=5,VLOOKUP('Informations clients'!AF21,Technique!$H$45:$I$48,2,FALSE)=4),1,0))</f>
        <v>0</v>
      </c>
      <c r="AV21" s="120">
        <f>+IF(ISBLANK('Informations clients'!X21),0,IF($AG$1=5,1,0))</f>
        <v>0</v>
      </c>
      <c r="AW21" s="121"/>
      <c r="AX21" s="122">
        <f>+IF(ISBLANK('Informations clients'!AG21),0,
IF($AG$1=5,1,0))</f>
        <v>0</v>
      </c>
    </row>
    <row r="22" spans="1:50" s="123" customFormat="1" ht="11.25">
      <c r="A22" s="113" t="str">
        <f>IF(ISBLANK('Informations clients'!A22),"",'Informations clients'!A22)</f>
        <v/>
      </c>
      <c r="B22" s="124" t="str">
        <f>IF(ISBLANK('Informations clients'!C22),"",'Informations clients'!C22)</f>
        <v/>
      </c>
      <c r="C22" s="124" t="str">
        <f>IF(ISBLANK('Informations clients'!E22),"",'Informations clients'!E22)</f>
        <v/>
      </c>
      <c r="D22" s="126" t="str">
        <f>IF(ISBLANK('Informations clients'!G22),"",'Informations clients'!G22)</f>
        <v/>
      </c>
      <c r="E22" s="114"/>
      <c r="F22" s="127"/>
      <c r="G22" s="128"/>
      <c r="H22" s="114"/>
      <c r="I22" s="127"/>
      <c r="J22" s="129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14"/>
      <c r="AA22" s="131"/>
      <c r="AB22" s="115"/>
      <c r="AC22" s="116"/>
      <c r="AD22" s="117">
        <f>+IF(ISBLANK('Informations clients'!I22),0,
IF($AG$1=MONTH('Informations clients'!K22),1,0))</f>
        <v>0</v>
      </c>
      <c r="AE22" s="118">
        <f>+IF(ISBLANK('Informations clients'!J22),0,
IF(MONTH('Informations clients'!K22)=$AG$1,1,0))</f>
        <v>0</v>
      </c>
      <c r="AF22" s="119"/>
      <c r="AG22" s="117">
        <f>+IF(ISBLANK('Informations clients'!N22),0,
INDEX(Technique!$B$11:$F$23,MATCH($AG$1,Technique!$B$11:$B$23,0),MATCH(VLOOKUP('Informations clients'!N22,Technique!$A$4:$B$6,2,FALSE),Technique!$B$11:$F$11,0)))</f>
        <v>0</v>
      </c>
      <c r="AH22" s="120">
        <f>+IF(ISBLANK('Informations clients'!O22),0,
IF(VLOOKUP('Informations clients'!O22,Technique!$A$79:$B$81,2,FALSE)=1,0,
IF(VLOOKUP('Informations clients'!O22,Technique!$A$79:$B$81,2,FALSE)=2,1,
IF($AG$1=1,1,0))))</f>
        <v>0</v>
      </c>
      <c r="AI22" s="120">
        <f>+IF(ISBLANK('Informations clients'!P22),0,
IF(MONTH('Informations clients'!T22)=$AG$1,1,0))</f>
        <v>0</v>
      </c>
      <c r="AJ22" s="120">
        <f>+IF(ISBLANK('Informations clients'!Q22),0,IF($AG$1=EDATE('Informations clients'!G22,3),1,0))</f>
        <v>0</v>
      </c>
      <c r="AK22" s="120">
        <f>+IF(ISBLANK('Informations clients'!R22),0,
IF($AG$1=5,1,0))</f>
        <v>0</v>
      </c>
      <c r="AL22" s="120">
        <f>+IF(ISBLANK('Informations clients'!G22),0,IF($AG$1=3,1,0))</f>
        <v>0</v>
      </c>
      <c r="AM22" s="120">
        <f>+IF(ISBLANK('Informations clients'!G22),0,IF($AG$1=3,1,0))</f>
        <v>0</v>
      </c>
      <c r="AN22" s="120">
        <f>IF(ISBLANK('Informations clients'!U22),0,
IF($AG$1=12,1,0))</f>
        <v>0</v>
      </c>
      <c r="AO22" s="120">
        <f>IF(ISBLANK('Informations clients'!#REF!),0,
IF($AG$1=6,1,0))</f>
        <v>0</v>
      </c>
      <c r="AP22" s="120">
        <f>IF(ISBLANK('Informations clients'!#REF!),0,
IF($AG$1=12,1,0))</f>
        <v>0</v>
      </c>
      <c r="AQ22" s="120">
        <f>+IF(ISBLANK('Informations clients'!X22),0,IF($AG$1=2,1,0))</f>
        <v>0</v>
      </c>
      <c r="AR22" s="120">
        <f>IF(ISBLANK('Informations clients'!L22),0,
IF($AG$1=2,1,0))</f>
        <v>0</v>
      </c>
      <c r="AS22" s="120">
        <f>IF(ISBLANK('Informations clients'!AF22),0,
IF(ISBLANK('Informations clients'!U22),0,IF(VLOOKUP('Informations clients'!AF22,Technique!$H$45:$I$48,2,FALSE)=1,0,INDEX(Technique!$B$45:$F$58,MATCH($AG$1,Technique!$B$45:$B$58,0),MATCH('Informations clients'!AF22,Technique!$B$45:$F$45,0)))))</f>
        <v>0</v>
      </c>
      <c r="AT22" s="120">
        <f>+IF(ISBLANK('Informations clients'!AF22),0,
IF(ISBLANK('Informations clients'!V22),0,IF(VLOOKUP('Informations clients'!AF22,Technique!$H$45:$I$48,2,FALSE)=1,0,INDEX(Technique!$B$62:$F$75,MATCH($AG$1,Technique!$B$62:$B$75,0),MATCH('Informations clients'!AF22,Technique!$B$62:$F$62,0)))))</f>
        <v>0</v>
      </c>
      <c r="AU22" s="120">
        <f>+IF(ISBLANK('Informations clients'!AF22),0,
IF(AND($AG$1=5,VLOOKUP('Informations clients'!AF22,Technique!$H$45:$I$48,2,FALSE)=4),1,0))</f>
        <v>0</v>
      </c>
      <c r="AV22" s="120">
        <f>+IF(ISBLANK('Informations clients'!X22),0,IF($AG$1=5,1,0))</f>
        <v>0</v>
      </c>
      <c r="AW22" s="121"/>
      <c r="AX22" s="122">
        <f>+IF(ISBLANK('Informations clients'!AG22),0,
IF($AG$1=5,1,0))</f>
        <v>0</v>
      </c>
    </row>
    <row r="23" spans="1:50" s="123" customFormat="1" ht="11.25">
      <c r="A23" s="113" t="str">
        <f>IF(ISBLANK('Informations clients'!A23),"",'Informations clients'!A23)</f>
        <v/>
      </c>
      <c r="B23" s="124" t="str">
        <f>IF(ISBLANK('Informations clients'!C23),"",'Informations clients'!C23)</f>
        <v/>
      </c>
      <c r="C23" s="124" t="str">
        <f>IF(ISBLANK('Informations clients'!E23),"",'Informations clients'!E23)</f>
        <v/>
      </c>
      <c r="D23" s="126" t="str">
        <f>IF(ISBLANK('Informations clients'!G23),"",'Informations clients'!G23)</f>
        <v/>
      </c>
      <c r="E23" s="114"/>
      <c r="F23" s="127"/>
      <c r="G23" s="128"/>
      <c r="H23" s="114"/>
      <c r="I23" s="127"/>
      <c r="J23" s="129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14"/>
      <c r="AA23" s="131"/>
      <c r="AB23" s="115"/>
      <c r="AC23" s="116"/>
      <c r="AD23" s="117">
        <f>+IF(ISBLANK('Informations clients'!I23),0,
IF($AG$1=MONTH('Informations clients'!K23),1,0))</f>
        <v>0</v>
      </c>
      <c r="AE23" s="118">
        <f>+IF(ISBLANK('Informations clients'!J23),0,
IF(MONTH('Informations clients'!K23)=$AG$1,1,0))</f>
        <v>0</v>
      </c>
      <c r="AF23" s="119"/>
      <c r="AG23" s="117">
        <f>+IF(ISBLANK('Informations clients'!N23),0,
INDEX(Technique!$B$11:$F$23,MATCH($AG$1,Technique!$B$11:$B$23,0),MATCH(VLOOKUP('Informations clients'!N23,Technique!$A$4:$B$6,2,FALSE),Technique!$B$11:$F$11,0)))</f>
        <v>0</v>
      </c>
      <c r="AH23" s="120">
        <f>+IF(ISBLANK('Informations clients'!O23),0,
IF(VLOOKUP('Informations clients'!O23,Technique!$A$79:$B$81,2,FALSE)=1,0,
IF(VLOOKUP('Informations clients'!O23,Technique!$A$79:$B$81,2,FALSE)=2,1,
IF($AG$1=1,1,0))))</f>
        <v>0</v>
      </c>
      <c r="AI23" s="120">
        <f>+IF(ISBLANK('Informations clients'!P23),0,
IF(MONTH('Informations clients'!T23)=$AG$1,1,0))</f>
        <v>0</v>
      </c>
      <c r="AJ23" s="120">
        <f>+IF(ISBLANK('Informations clients'!Q23),0,IF($AG$1=EDATE('Informations clients'!G23,3),1,0))</f>
        <v>0</v>
      </c>
      <c r="AK23" s="120">
        <f>+IF(ISBLANK('Informations clients'!R23),0,
IF($AG$1=5,1,0))</f>
        <v>0</v>
      </c>
      <c r="AL23" s="120">
        <f>+IF(ISBLANK('Informations clients'!G23),0,IF($AG$1=3,1,0))</f>
        <v>0</v>
      </c>
      <c r="AM23" s="120">
        <f>+IF(ISBLANK('Informations clients'!G23),0,IF($AG$1=3,1,0))</f>
        <v>0</v>
      </c>
      <c r="AN23" s="120">
        <f>IF(ISBLANK('Informations clients'!U23),0,
IF($AG$1=12,1,0))</f>
        <v>0</v>
      </c>
      <c r="AO23" s="120">
        <f>IF(ISBLANK('Informations clients'!#REF!),0,
IF($AG$1=6,1,0))</f>
        <v>0</v>
      </c>
      <c r="AP23" s="120">
        <f>IF(ISBLANK('Informations clients'!#REF!),0,
IF($AG$1=12,1,0))</f>
        <v>0</v>
      </c>
      <c r="AQ23" s="120">
        <f>+IF(ISBLANK('Informations clients'!X23),0,IF($AG$1=2,1,0))</f>
        <v>0</v>
      </c>
      <c r="AR23" s="120">
        <f>IF(ISBLANK('Informations clients'!L23),0,
IF($AG$1=2,1,0))</f>
        <v>0</v>
      </c>
      <c r="AS23" s="120">
        <f>IF(ISBLANK('Informations clients'!AF23),0,
IF(ISBLANK('Informations clients'!U23),0,IF(VLOOKUP('Informations clients'!AF23,Technique!$H$45:$I$48,2,FALSE)=1,0,INDEX(Technique!$B$45:$F$58,MATCH($AG$1,Technique!$B$45:$B$58,0),MATCH('Informations clients'!AF23,Technique!$B$45:$F$45,0)))))</f>
        <v>0</v>
      </c>
      <c r="AT23" s="120">
        <f>+IF(ISBLANK('Informations clients'!AF23),0,
IF(ISBLANK('Informations clients'!V23),0,IF(VLOOKUP('Informations clients'!AF23,Technique!$H$45:$I$48,2,FALSE)=1,0,INDEX(Technique!$B$62:$F$75,MATCH($AG$1,Technique!$B$62:$B$75,0),MATCH('Informations clients'!AF23,Technique!$B$62:$F$62,0)))))</f>
        <v>0</v>
      </c>
      <c r="AU23" s="120">
        <f>+IF(ISBLANK('Informations clients'!AF23),0,
IF(AND($AG$1=5,VLOOKUP('Informations clients'!AF23,Technique!$H$45:$I$48,2,FALSE)=4),1,0))</f>
        <v>0</v>
      </c>
      <c r="AV23" s="120">
        <f>+IF(ISBLANK('Informations clients'!X23),0,IF($AG$1=5,1,0))</f>
        <v>0</v>
      </c>
      <c r="AW23" s="121"/>
      <c r="AX23" s="122">
        <f>+IF(ISBLANK('Informations clients'!AG23),0,
IF($AG$1=5,1,0))</f>
        <v>0</v>
      </c>
    </row>
    <row r="24" spans="1:50" s="123" customFormat="1" ht="11.25">
      <c r="A24" s="113" t="str">
        <f>IF(ISBLANK('Informations clients'!A24),"",'Informations clients'!A24)</f>
        <v/>
      </c>
      <c r="B24" s="124" t="str">
        <f>IF(ISBLANK('Informations clients'!C24),"",'Informations clients'!C24)</f>
        <v/>
      </c>
      <c r="C24" s="124" t="str">
        <f>IF(ISBLANK('Informations clients'!E24),"",'Informations clients'!E24)</f>
        <v/>
      </c>
      <c r="D24" s="126" t="str">
        <f>IF(ISBLANK('Informations clients'!G24),"",'Informations clients'!G24)</f>
        <v/>
      </c>
      <c r="E24" s="114"/>
      <c r="F24" s="127"/>
      <c r="G24" s="128"/>
      <c r="H24" s="114"/>
      <c r="I24" s="127"/>
      <c r="J24" s="129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14"/>
      <c r="AA24" s="131"/>
      <c r="AB24" s="115"/>
      <c r="AC24" s="116"/>
      <c r="AD24" s="117">
        <f>+IF(ISBLANK('Informations clients'!I24),0,
IF($AG$1=MONTH('Informations clients'!K24),1,0))</f>
        <v>0</v>
      </c>
      <c r="AE24" s="118">
        <f>+IF(ISBLANK('Informations clients'!J24),0,
IF(MONTH('Informations clients'!K24)=$AG$1,1,0))</f>
        <v>0</v>
      </c>
      <c r="AF24" s="119"/>
      <c r="AG24" s="117">
        <f>+IF(ISBLANK('Informations clients'!N24),0,
INDEX(Technique!$B$11:$F$23,MATCH($AG$1,Technique!$B$11:$B$23,0),MATCH(VLOOKUP('Informations clients'!N24,Technique!$A$4:$B$6,2,FALSE),Technique!$B$11:$F$11,0)))</f>
        <v>0</v>
      </c>
      <c r="AH24" s="120">
        <f>+IF(ISBLANK('Informations clients'!O24),0,
IF(VLOOKUP('Informations clients'!O24,Technique!$A$79:$B$81,2,FALSE)=1,0,
IF(VLOOKUP('Informations clients'!O24,Technique!$A$79:$B$81,2,FALSE)=2,1,
IF($AG$1=1,1,0))))</f>
        <v>0</v>
      </c>
      <c r="AI24" s="120">
        <f>+IF(ISBLANK('Informations clients'!P24),0,
IF(MONTH('Informations clients'!T24)=$AG$1,1,0))</f>
        <v>0</v>
      </c>
      <c r="AJ24" s="120">
        <f>+IF(ISBLANK('Informations clients'!Q24),0,IF($AG$1=EDATE('Informations clients'!G24,3),1,0))</f>
        <v>0</v>
      </c>
      <c r="AK24" s="120">
        <f>+IF(ISBLANK('Informations clients'!R24),0,
IF($AG$1=5,1,0))</f>
        <v>0</v>
      </c>
      <c r="AL24" s="120">
        <f>+IF(ISBLANK('Informations clients'!G24),0,IF($AG$1=3,1,0))</f>
        <v>0</v>
      </c>
      <c r="AM24" s="120">
        <f>+IF(ISBLANK('Informations clients'!G24),0,IF($AG$1=3,1,0))</f>
        <v>0</v>
      </c>
      <c r="AN24" s="120">
        <f>IF(ISBLANK('Informations clients'!U24),0,
IF($AG$1=12,1,0))</f>
        <v>0</v>
      </c>
      <c r="AO24" s="120">
        <f>IF(ISBLANK('Informations clients'!#REF!),0,
IF($AG$1=6,1,0))</f>
        <v>0</v>
      </c>
      <c r="AP24" s="120">
        <f>IF(ISBLANK('Informations clients'!#REF!),0,
IF($AG$1=12,1,0))</f>
        <v>0</v>
      </c>
      <c r="AQ24" s="120">
        <f>+IF(ISBLANK('Informations clients'!X24),0,IF($AG$1=2,1,0))</f>
        <v>0</v>
      </c>
      <c r="AR24" s="120">
        <f>IF(ISBLANK('Informations clients'!L24),0,
IF($AG$1=2,1,0))</f>
        <v>0</v>
      </c>
      <c r="AS24" s="120">
        <f>IF(ISBLANK('Informations clients'!AF24),0,
IF(ISBLANK('Informations clients'!U24),0,IF(VLOOKUP('Informations clients'!AF24,Technique!$H$45:$I$48,2,FALSE)=1,0,INDEX(Technique!$B$45:$F$58,MATCH($AG$1,Technique!$B$45:$B$58,0),MATCH('Informations clients'!AF24,Technique!$B$45:$F$45,0)))))</f>
        <v>0</v>
      </c>
      <c r="AT24" s="120">
        <f>+IF(ISBLANK('Informations clients'!AF24),0,
IF(ISBLANK('Informations clients'!V24),0,IF(VLOOKUP('Informations clients'!AF24,Technique!$H$45:$I$48,2,FALSE)=1,0,INDEX(Technique!$B$62:$F$75,MATCH($AG$1,Technique!$B$62:$B$75,0),MATCH('Informations clients'!AF24,Technique!$B$62:$F$62,0)))))</f>
        <v>0</v>
      </c>
      <c r="AU24" s="120">
        <f>+IF(ISBLANK('Informations clients'!AF24),0,
IF(AND($AG$1=5,VLOOKUP('Informations clients'!AF24,Technique!$H$45:$I$48,2,FALSE)=4),1,0))</f>
        <v>0</v>
      </c>
      <c r="AV24" s="120">
        <f>+IF(ISBLANK('Informations clients'!X24),0,IF($AG$1=5,1,0))</f>
        <v>0</v>
      </c>
      <c r="AW24" s="121"/>
      <c r="AX24" s="122">
        <f>+IF(ISBLANK('Informations clients'!AG24),0,
IF($AG$1=5,1,0))</f>
        <v>0</v>
      </c>
    </row>
    <row r="25" spans="1:50" s="123" customFormat="1" ht="11.25">
      <c r="A25" s="113" t="str">
        <f>IF(ISBLANK('Informations clients'!A25),"",'Informations clients'!A25)</f>
        <v/>
      </c>
      <c r="B25" s="124" t="str">
        <f>IF(ISBLANK('Informations clients'!C25),"",'Informations clients'!C25)</f>
        <v/>
      </c>
      <c r="C25" s="124" t="str">
        <f>IF(ISBLANK('Informations clients'!E25),"",'Informations clients'!E25)</f>
        <v/>
      </c>
      <c r="D25" s="126" t="str">
        <f>IF(ISBLANK('Informations clients'!G25),"",'Informations clients'!G25)</f>
        <v/>
      </c>
      <c r="E25" s="114"/>
      <c r="F25" s="127"/>
      <c r="G25" s="128"/>
      <c r="H25" s="114"/>
      <c r="I25" s="127"/>
      <c r="J25" s="129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14"/>
      <c r="AA25" s="131"/>
      <c r="AB25" s="115"/>
      <c r="AC25" s="116"/>
      <c r="AD25" s="117">
        <f>+IF(ISBLANK('Informations clients'!I25),0,
IF($AG$1=MONTH('Informations clients'!K25),1,0))</f>
        <v>0</v>
      </c>
      <c r="AE25" s="118">
        <f>+IF(ISBLANK('Informations clients'!J25),0,
IF(MONTH('Informations clients'!K25)=$AG$1,1,0))</f>
        <v>0</v>
      </c>
      <c r="AF25" s="119"/>
      <c r="AG25" s="117">
        <f>+IF(ISBLANK('Informations clients'!N25),0,
INDEX(Technique!$B$11:$F$23,MATCH($AG$1,Technique!$B$11:$B$23,0),MATCH(VLOOKUP('Informations clients'!N25,Technique!$A$4:$B$6,2,FALSE),Technique!$B$11:$F$11,0)))</f>
        <v>0</v>
      </c>
      <c r="AH25" s="120">
        <f>+IF(ISBLANK('Informations clients'!O25),0,
IF(VLOOKUP('Informations clients'!O25,Technique!$A$79:$B$81,2,FALSE)=1,0,
IF(VLOOKUP('Informations clients'!O25,Technique!$A$79:$B$81,2,FALSE)=2,1,
IF($AG$1=1,1,0))))</f>
        <v>0</v>
      </c>
      <c r="AI25" s="120">
        <f>+IF(ISBLANK('Informations clients'!P25),0,
IF(MONTH('Informations clients'!T25)=$AG$1,1,0))</f>
        <v>0</v>
      </c>
      <c r="AJ25" s="120">
        <f>+IF(ISBLANK('Informations clients'!Q25),0,IF($AG$1=EDATE('Informations clients'!G25,3),1,0))</f>
        <v>0</v>
      </c>
      <c r="AK25" s="120">
        <f>+IF(ISBLANK('Informations clients'!R25),0,
IF($AG$1=5,1,0))</f>
        <v>0</v>
      </c>
      <c r="AL25" s="120">
        <f>+IF(ISBLANK('Informations clients'!G25),0,IF($AG$1=3,1,0))</f>
        <v>0</v>
      </c>
      <c r="AM25" s="120">
        <f>+IF(ISBLANK('Informations clients'!G25),0,IF($AG$1=3,1,0))</f>
        <v>0</v>
      </c>
      <c r="AN25" s="120">
        <f>IF(ISBLANK('Informations clients'!U25),0,
IF($AG$1=12,1,0))</f>
        <v>0</v>
      </c>
      <c r="AO25" s="120">
        <f>IF(ISBLANK('Informations clients'!#REF!),0,
IF($AG$1=6,1,0))</f>
        <v>0</v>
      </c>
      <c r="AP25" s="120">
        <f>IF(ISBLANK('Informations clients'!#REF!),0,
IF($AG$1=12,1,0))</f>
        <v>0</v>
      </c>
      <c r="AQ25" s="120">
        <f>+IF(ISBLANK('Informations clients'!X25),0,IF($AG$1=2,1,0))</f>
        <v>0</v>
      </c>
      <c r="AR25" s="120">
        <f>IF(ISBLANK('Informations clients'!L25),0,
IF($AG$1=2,1,0))</f>
        <v>0</v>
      </c>
      <c r="AS25" s="120">
        <f>IF(ISBLANK('Informations clients'!AF25),0,
IF(ISBLANK('Informations clients'!U25),0,IF(VLOOKUP('Informations clients'!AF25,Technique!$H$45:$I$48,2,FALSE)=1,0,INDEX(Technique!$B$45:$F$58,MATCH($AG$1,Technique!$B$45:$B$58,0),MATCH('Informations clients'!AF25,Technique!$B$45:$F$45,0)))))</f>
        <v>0</v>
      </c>
      <c r="AT25" s="120">
        <f>+IF(ISBLANK('Informations clients'!AF25),0,
IF(ISBLANK('Informations clients'!V25),0,IF(VLOOKUP('Informations clients'!AF25,Technique!$H$45:$I$48,2,FALSE)=1,0,INDEX(Technique!$B$62:$F$75,MATCH($AG$1,Technique!$B$62:$B$75,0),MATCH('Informations clients'!AF25,Technique!$B$62:$F$62,0)))))</f>
        <v>0</v>
      </c>
      <c r="AU25" s="120">
        <f>+IF(ISBLANK('Informations clients'!AF25),0,
IF(AND($AG$1=5,VLOOKUP('Informations clients'!AF25,Technique!$H$45:$I$48,2,FALSE)=4),1,0))</f>
        <v>0</v>
      </c>
      <c r="AV25" s="120">
        <f>+IF(ISBLANK('Informations clients'!X25),0,IF($AG$1=5,1,0))</f>
        <v>0</v>
      </c>
      <c r="AW25" s="121"/>
      <c r="AX25" s="122">
        <f>+IF(ISBLANK('Informations clients'!AG25),0,
IF($AG$1=5,1,0))</f>
        <v>0</v>
      </c>
    </row>
    <row r="26" spans="1:50" s="123" customFormat="1" ht="11.25">
      <c r="A26" s="113" t="str">
        <f>IF(ISBLANK('Informations clients'!A26),"",'Informations clients'!A26)</f>
        <v/>
      </c>
      <c r="B26" s="124" t="str">
        <f>IF(ISBLANK('Informations clients'!C26),"",'Informations clients'!C26)</f>
        <v/>
      </c>
      <c r="C26" s="124" t="str">
        <f>IF(ISBLANK('Informations clients'!E26),"",'Informations clients'!E26)</f>
        <v/>
      </c>
      <c r="D26" s="126" t="str">
        <f>IF(ISBLANK('Informations clients'!G26),"",'Informations clients'!G26)</f>
        <v/>
      </c>
      <c r="E26" s="114"/>
      <c r="F26" s="127"/>
      <c r="G26" s="128"/>
      <c r="H26" s="114"/>
      <c r="I26" s="127"/>
      <c r="J26" s="129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14"/>
      <c r="AA26" s="131"/>
      <c r="AB26" s="115"/>
      <c r="AC26" s="116"/>
      <c r="AD26" s="117">
        <f>+IF(ISBLANK('Informations clients'!I26),0,
IF($AG$1=MONTH('Informations clients'!K26),1,0))</f>
        <v>0</v>
      </c>
      <c r="AE26" s="118">
        <f>+IF(ISBLANK('Informations clients'!J26),0,
IF(MONTH('Informations clients'!K26)=$AG$1,1,0))</f>
        <v>0</v>
      </c>
      <c r="AF26" s="119"/>
      <c r="AG26" s="117">
        <f>+IF(ISBLANK('Informations clients'!N26),0,
INDEX(Technique!$B$11:$F$23,MATCH($AG$1,Technique!$B$11:$B$23,0),MATCH(VLOOKUP('Informations clients'!N26,Technique!$A$4:$B$6,2,FALSE),Technique!$B$11:$F$11,0)))</f>
        <v>0</v>
      </c>
      <c r="AH26" s="120">
        <f>+IF(ISBLANK('Informations clients'!O26),0,
IF(VLOOKUP('Informations clients'!O26,Technique!$A$79:$B$81,2,FALSE)=1,0,
IF(VLOOKUP('Informations clients'!O26,Technique!$A$79:$B$81,2,FALSE)=2,1,
IF($AG$1=1,1,0))))</f>
        <v>0</v>
      </c>
      <c r="AI26" s="120">
        <f>+IF(ISBLANK('Informations clients'!P26),0,
IF(MONTH('Informations clients'!T26)=$AG$1,1,0))</f>
        <v>0</v>
      </c>
      <c r="AJ26" s="120">
        <f>+IF(ISBLANK('Informations clients'!Q26),0,IF($AG$1=EDATE('Informations clients'!G26,3),1,0))</f>
        <v>0</v>
      </c>
      <c r="AK26" s="120">
        <f>+IF(ISBLANK('Informations clients'!R26),0,
IF($AG$1=5,1,0))</f>
        <v>0</v>
      </c>
      <c r="AL26" s="120">
        <f>+IF(ISBLANK('Informations clients'!G26),0,IF($AG$1=3,1,0))</f>
        <v>0</v>
      </c>
      <c r="AM26" s="120">
        <f>+IF(ISBLANK('Informations clients'!G26),0,IF($AG$1=3,1,0))</f>
        <v>0</v>
      </c>
      <c r="AN26" s="120">
        <f>IF(ISBLANK('Informations clients'!U26),0,
IF($AG$1=12,1,0))</f>
        <v>0</v>
      </c>
      <c r="AO26" s="120">
        <f>IF(ISBLANK('Informations clients'!#REF!),0,
IF($AG$1=6,1,0))</f>
        <v>0</v>
      </c>
      <c r="AP26" s="120">
        <f>IF(ISBLANK('Informations clients'!#REF!),0,
IF($AG$1=12,1,0))</f>
        <v>0</v>
      </c>
      <c r="AQ26" s="120">
        <f>+IF(ISBLANK('Informations clients'!X26),0,IF($AG$1=2,1,0))</f>
        <v>0</v>
      </c>
      <c r="AR26" s="120">
        <f>IF(ISBLANK('Informations clients'!L26),0,
IF($AG$1=2,1,0))</f>
        <v>0</v>
      </c>
      <c r="AS26" s="120">
        <f>IF(ISBLANK('Informations clients'!AF26),0,
IF(ISBLANK('Informations clients'!U26),0,IF(VLOOKUP('Informations clients'!AF26,Technique!$H$45:$I$48,2,FALSE)=1,0,INDEX(Technique!$B$45:$F$58,MATCH($AG$1,Technique!$B$45:$B$58,0),MATCH('Informations clients'!AF26,Technique!$B$45:$F$45,0)))))</f>
        <v>0</v>
      </c>
      <c r="AT26" s="120">
        <f>+IF(ISBLANK('Informations clients'!AF26),0,
IF(ISBLANK('Informations clients'!V26),0,IF(VLOOKUP('Informations clients'!AF26,Technique!$H$45:$I$48,2,FALSE)=1,0,INDEX(Technique!$B$62:$F$75,MATCH($AG$1,Technique!$B$62:$B$75,0),MATCH('Informations clients'!AF26,Technique!$B$62:$F$62,0)))))</f>
        <v>0</v>
      </c>
      <c r="AU26" s="120">
        <f>+IF(ISBLANK('Informations clients'!AF26),0,
IF(AND($AG$1=5,VLOOKUP('Informations clients'!AF26,Technique!$H$45:$I$48,2,FALSE)=4),1,0))</f>
        <v>0</v>
      </c>
      <c r="AV26" s="120">
        <f>+IF(ISBLANK('Informations clients'!X26),0,IF($AG$1=5,1,0))</f>
        <v>0</v>
      </c>
      <c r="AW26" s="121"/>
      <c r="AX26" s="122">
        <f>+IF(ISBLANK('Informations clients'!AG26),0,
IF($AG$1=5,1,0))</f>
        <v>0</v>
      </c>
    </row>
    <row r="27" spans="1:50" s="123" customFormat="1" ht="11.25">
      <c r="A27" s="113" t="str">
        <f>IF(ISBLANK('Informations clients'!A27),"",'Informations clients'!A27)</f>
        <v/>
      </c>
      <c r="B27" s="124" t="str">
        <f>IF(ISBLANK('Informations clients'!C27),"",'Informations clients'!C27)</f>
        <v/>
      </c>
      <c r="C27" s="124" t="str">
        <f>IF(ISBLANK('Informations clients'!E27),"",'Informations clients'!E27)</f>
        <v/>
      </c>
      <c r="D27" s="126" t="str">
        <f>IF(ISBLANK('Informations clients'!G27),"",'Informations clients'!G27)</f>
        <v/>
      </c>
      <c r="E27" s="114"/>
      <c r="F27" s="127"/>
      <c r="G27" s="128"/>
      <c r="H27" s="114"/>
      <c r="I27" s="127"/>
      <c r="J27" s="129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14"/>
      <c r="AA27" s="131"/>
      <c r="AB27" s="115"/>
      <c r="AC27" s="116"/>
      <c r="AD27" s="117">
        <f>+IF(ISBLANK('Informations clients'!I27),0,
IF($AG$1=MONTH('Informations clients'!K27),1,0))</f>
        <v>0</v>
      </c>
      <c r="AE27" s="118">
        <f>+IF(ISBLANK('Informations clients'!J27),0,
IF(MONTH('Informations clients'!K27)=$AG$1,1,0))</f>
        <v>0</v>
      </c>
      <c r="AF27" s="119"/>
      <c r="AG27" s="117">
        <f>+IF(ISBLANK('Informations clients'!N27),0,
INDEX(Technique!$B$11:$F$23,MATCH($AG$1,Technique!$B$11:$B$23,0),MATCH(VLOOKUP('Informations clients'!N27,Technique!$A$4:$B$6,2,FALSE),Technique!$B$11:$F$11,0)))</f>
        <v>0</v>
      </c>
      <c r="AH27" s="120">
        <f>+IF(ISBLANK('Informations clients'!O27),0,
IF(VLOOKUP('Informations clients'!O27,Technique!$A$79:$B$81,2,FALSE)=1,0,
IF(VLOOKUP('Informations clients'!O27,Technique!$A$79:$B$81,2,FALSE)=2,1,
IF($AG$1=1,1,0))))</f>
        <v>0</v>
      </c>
      <c r="AI27" s="120">
        <f>+IF(ISBLANK('Informations clients'!P27),0,
IF(MONTH('Informations clients'!T27)=$AG$1,1,0))</f>
        <v>0</v>
      </c>
      <c r="AJ27" s="120">
        <f>+IF(ISBLANK('Informations clients'!Q27),0,IF($AG$1=EDATE('Informations clients'!G27,3),1,0))</f>
        <v>0</v>
      </c>
      <c r="AK27" s="120">
        <f>+IF(ISBLANK('Informations clients'!R27),0,
IF($AG$1=5,1,0))</f>
        <v>0</v>
      </c>
      <c r="AL27" s="120">
        <f>+IF(ISBLANK('Informations clients'!G27),0,IF($AG$1=3,1,0))</f>
        <v>0</v>
      </c>
      <c r="AM27" s="120">
        <f>+IF(ISBLANK('Informations clients'!G27),0,IF($AG$1=3,1,0))</f>
        <v>0</v>
      </c>
      <c r="AN27" s="120">
        <f>IF(ISBLANK('Informations clients'!U27),0,
IF($AG$1=12,1,0))</f>
        <v>0</v>
      </c>
      <c r="AO27" s="120">
        <f>IF(ISBLANK('Informations clients'!#REF!),0,
IF($AG$1=6,1,0))</f>
        <v>0</v>
      </c>
      <c r="AP27" s="120">
        <f>IF(ISBLANK('Informations clients'!#REF!),0,
IF($AG$1=12,1,0))</f>
        <v>0</v>
      </c>
      <c r="AQ27" s="120">
        <f>+IF(ISBLANK('Informations clients'!X27),0,IF($AG$1=2,1,0))</f>
        <v>0</v>
      </c>
      <c r="AR27" s="120">
        <f>IF(ISBLANK('Informations clients'!L27),0,
IF($AG$1=2,1,0))</f>
        <v>0</v>
      </c>
      <c r="AS27" s="120">
        <f>IF(ISBLANK('Informations clients'!AF27),0,
IF(ISBLANK('Informations clients'!U27),0,IF(VLOOKUP('Informations clients'!AF27,Technique!$H$45:$I$48,2,FALSE)=1,0,INDEX(Technique!$B$45:$F$58,MATCH($AG$1,Technique!$B$45:$B$58,0),MATCH('Informations clients'!AF27,Technique!$B$45:$F$45,0)))))</f>
        <v>0</v>
      </c>
      <c r="AT27" s="120">
        <f>+IF(ISBLANK('Informations clients'!AF27),0,
IF(ISBLANK('Informations clients'!V27),0,IF(VLOOKUP('Informations clients'!AF27,Technique!$H$45:$I$48,2,FALSE)=1,0,INDEX(Technique!$B$62:$F$75,MATCH($AG$1,Technique!$B$62:$B$75,0),MATCH('Informations clients'!AF27,Technique!$B$62:$F$62,0)))))</f>
        <v>0</v>
      </c>
      <c r="AU27" s="120">
        <f>+IF(ISBLANK('Informations clients'!AF27),0,
IF(AND($AG$1=5,VLOOKUP('Informations clients'!AF27,Technique!$H$45:$I$48,2,FALSE)=4),1,0))</f>
        <v>0</v>
      </c>
      <c r="AV27" s="120">
        <f>+IF(ISBLANK('Informations clients'!X27),0,IF($AG$1=5,1,0))</f>
        <v>0</v>
      </c>
      <c r="AW27" s="121"/>
      <c r="AX27" s="122">
        <f>+IF(ISBLANK('Informations clients'!AG27),0,
IF($AG$1=5,1,0))</f>
        <v>0</v>
      </c>
    </row>
    <row r="28" spans="1:50" s="123" customFormat="1" ht="11.25">
      <c r="A28" s="113" t="str">
        <f>IF(ISBLANK('Informations clients'!A28),"",'Informations clients'!A28)</f>
        <v/>
      </c>
      <c r="B28" s="124" t="str">
        <f>IF(ISBLANK('Informations clients'!C28),"",'Informations clients'!C28)</f>
        <v/>
      </c>
      <c r="C28" s="124" t="str">
        <f>IF(ISBLANK('Informations clients'!E28),"",'Informations clients'!E28)</f>
        <v/>
      </c>
      <c r="D28" s="126" t="str">
        <f>IF(ISBLANK('Informations clients'!G28),"",'Informations clients'!G28)</f>
        <v/>
      </c>
      <c r="E28" s="114"/>
      <c r="F28" s="127"/>
      <c r="G28" s="128"/>
      <c r="H28" s="114"/>
      <c r="I28" s="127"/>
      <c r="J28" s="129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14"/>
      <c r="AA28" s="131"/>
      <c r="AB28" s="115"/>
      <c r="AC28" s="116"/>
      <c r="AD28" s="117">
        <f>+IF(ISBLANK('Informations clients'!I28),0,
IF($AG$1=MONTH('Informations clients'!K28),1,0))</f>
        <v>0</v>
      </c>
      <c r="AE28" s="118">
        <f>+IF(ISBLANK('Informations clients'!J28),0,
IF(MONTH('Informations clients'!K28)=$AG$1,1,0))</f>
        <v>0</v>
      </c>
      <c r="AF28" s="119"/>
      <c r="AG28" s="117">
        <f>+IF(ISBLANK('Informations clients'!N28),0,
INDEX(Technique!$B$11:$F$23,MATCH($AG$1,Technique!$B$11:$B$23,0),MATCH(VLOOKUP('Informations clients'!N28,Technique!$A$4:$B$6,2,FALSE),Technique!$B$11:$F$11,0)))</f>
        <v>0</v>
      </c>
      <c r="AH28" s="120">
        <f>+IF(ISBLANK('Informations clients'!O28),0,
IF(VLOOKUP('Informations clients'!O28,Technique!$A$79:$B$81,2,FALSE)=1,0,
IF(VLOOKUP('Informations clients'!O28,Technique!$A$79:$B$81,2,FALSE)=2,1,
IF($AG$1=1,1,0))))</f>
        <v>0</v>
      </c>
      <c r="AI28" s="120">
        <f>+IF(ISBLANK('Informations clients'!P28),0,
IF(MONTH('Informations clients'!T28)=$AG$1,1,0))</f>
        <v>0</v>
      </c>
      <c r="AJ28" s="120">
        <f>+IF(ISBLANK('Informations clients'!Q28),0,IF($AG$1=EDATE('Informations clients'!G28,3),1,0))</f>
        <v>0</v>
      </c>
      <c r="AK28" s="120">
        <f>+IF(ISBLANK('Informations clients'!R28),0,
IF($AG$1=5,1,0))</f>
        <v>0</v>
      </c>
      <c r="AL28" s="120">
        <f>+IF(ISBLANK('Informations clients'!G28),0,IF($AG$1=3,1,0))</f>
        <v>0</v>
      </c>
      <c r="AM28" s="120">
        <f>+IF(ISBLANK('Informations clients'!G28),0,IF($AG$1=3,1,0))</f>
        <v>0</v>
      </c>
      <c r="AN28" s="120">
        <f>IF(ISBLANK('Informations clients'!U28),0,
IF($AG$1=12,1,0))</f>
        <v>0</v>
      </c>
      <c r="AO28" s="120">
        <f>IF(ISBLANK('Informations clients'!#REF!),0,
IF($AG$1=6,1,0))</f>
        <v>0</v>
      </c>
      <c r="AP28" s="120">
        <f>IF(ISBLANK('Informations clients'!#REF!),0,
IF($AG$1=12,1,0))</f>
        <v>0</v>
      </c>
      <c r="AQ28" s="120">
        <f>+IF(ISBLANK('Informations clients'!X28),0,IF($AG$1=2,1,0))</f>
        <v>0</v>
      </c>
      <c r="AR28" s="120">
        <f>IF(ISBLANK('Informations clients'!L28),0,
IF($AG$1=2,1,0))</f>
        <v>0</v>
      </c>
      <c r="AS28" s="120">
        <f>IF(ISBLANK('Informations clients'!AF28),0,
IF(ISBLANK('Informations clients'!U28),0,IF(VLOOKUP('Informations clients'!AF28,Technique!$H$45:$I$48,2,FALSE)=1,0,INDEX(Technique!$B$45:$F$58,MATCH($AG$1,Technique!$B$45:$B$58,0),MATCH('Informations clients'!AF28,Technique!$B$45:$F$45,0)))))</f>
        <v>0</v>
      </c>
      <c r="AT28" s="120">
        <f>+IF(ISBLANK('Informations clients'!AF28),0,
IF(ISBLANK('Informations clients'!V28),0,IF(VLOOKUP('Informations clients'!AF28,Technique!$H$45:$I$48,2,FALSE)=1,0,INDEX(Technique!$B$62:$F$75,MATCH($AG$1,Technique!$B$62:$B$75,0),MATCH('Informations clients'!AF28,Technique!$B$62:$F$62,0)))))</f>
        <v>0</v>
      </c>
      <c r="AU28" s="120">
        <f>+IF(ISBLANK('Informations clients'!AF28),0,
IF(AND($AG$1=5,VLOOKUP('Informations clients'!AF28,Technique!$H$45:$I$48,2,FALSE)=4),1,0))</f>
        <v>0</v>
      </c>
      <c r="AV28" s="120">
        <f>+IF(ISBLANK('Informations clients'!X28),0,IF($AG$1=5,1,0))</f>
        <v>0</v>
      </c>
      <c r="AW28" s="121"/>
      <c r="AX28" s="122">
        <f>+IF(ISBLANK('Informations clients'!AG28),0,
IF($AG$1=5,1,0))</f>
        <v>0</v>
      </c>
    </row>
    <row r="29" spans="1:50" s="123" customFormat="1" ht="11.25">
      <c r="A29" s="113" t="str">
        <f>IF(ISBLANK('Informations clients'!A29),"",'Informations clients'!A29)</f>
        <v/>
      </c>
      <c r="B29" s="124" t="str">
        <f>IF(ISBLANK('Informations clients'!C29),"",'Informations clients'!C29)</f>
        <v/>
      </c>
      <c r="C29" s="124" t="str">
        <f>IF(ISBLANK('Informations clients'!E29),"",'Informations clients'!E29)</f>
        <v/>
      </c>
      <c r="D29" s="126" t="str">
        <f>IF(ISBLANK('Informations clients'!G29),"",'Informations clients'!G29)</f>
        <v/>
      </c>
      <c r="E29" s="114"/>
      <c r="F29" s="127"/>
      <c r="G29" s="128"/>
      <c r="H29" s="114"/>
      <c r="I29" s="127"/>
      <c r="J29" s="129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14"/>
      <c r="AA29" s="131"/>
      <c r="AB29" s="115"/>
      <c r="AC29" s="116"/>
      <c r="AD29" s="117">
        <f>+IF(ISBLANK('Informations clients'!I29),0,
IF($AG$1=MONTH('Informations clients'!K29),1,0))</f>
        <v>0</v>
      </c>
      <c r="AE29" s="118">
        <f>+IF(ISBLANK('Informations clients'!J29),0,
IF(MONTH('Informations clients'!K29)=$AG$1,1,0))</f>
        <v>0</v>
      </c>
      <c r="AF29" s="119"/>
      <c r="AG29" s="117">
        <f>+IF(ISBLANK('Informations clients'!N29),0,
INDEX(Technique!$B$11:$F$23,MATCH($AG$1,Technique!$B$11:$B$23,0),MATCH(VLOOKUP('Informations clients'!N29,Technique!$A$4:$B$6,2,FALSE),Technique!$B$11:$F$11,0)))</f>
        <v>0</v>
      </c>
      <c r="AH29" s="120">
        <f>+IF(ISBLANK('Informations clients'!O29),0,
IF(VLOOKUP('Informations clients'!O29,Technique!$A$79:$B$81,2,FALSE)=1,0,
IF(VLOOKUP('Informations clients'!O29,Technique!$A$79:$B$81,2,FALSE)=2,1,
IF($AG$1=1,1,0))))</f>
        <v>0</v>
      </c>
      <c r="AI29" s="120">
        <f>+IF(ISBLANK('Informations clients'!P29),0,
IF(MONTH('Informations clients'!T29)=$AG$1,1,0))</f>
        <v>0</v>
      </c>
      <c r="AJ29" s="120">
        <f>+IF(ISBLANK('Informations clients'!Q29),0,IF($AG$1=EDATE('Informations clients'!G29,3),1,0))</f>
        <v>0</v>
      </c>
      <c r="AK29" s="120">
        <f>+IF(ISBLANK('Informations clients'!R29),0,
IF($AG$1=5,1,0))</f>
        <v>0</v>
      </c>
      <c r="AL29" s="120">
        <f>+IF(ISBLANK('Informations clients'!G29),0,IF($AG$1=3,1,0))</f>
        <v>0</v>
      </c>
      <c r="AM29" s="120">
        <f>+IF(ISBLANK('Informations clients'!G29),0,IF($AG$1=3,1,0))</f>
        <v>0</v>
      </c>
      <c r="AN29" s="120">
        <f>IF(ISBLANK('Informations clients'!U29),0,
IF($AG$1=12,1,0))</f>
        <v>0</v>
      </c>
      <c r="AO29" s="120">
        <f>IF(ISBLANK('Informations clients'!#REF!),0,
IF($AG$1=6,1,0))</f>
        <v>0</v>
      </c>
      <c r="AP29" s="120">
        <f>IF(ISBLANK('Informations clients'!#REF!),0,
IF($AG$1=12,1,0))</f>
        <v>0</v>
      </c>
      <c r="AQ29" s="120">
        <f>+IF(ISBLANK('Informations clients'!X29),0,IF($AG$1=2,1,0))</f>
        <v>0</v>
      </c>
      <c r="AR29" s="120">
        <f>IF(ISBLANK('Informations clients'!L29),0,
IF($AG$1=2,1,0))</f>
        <v>0</v>
      </c>
      <c r="AS29" s="120">
        <f>IF(ISBLANK('Informations clients'!AF29),0,
IF(ISBLANK('Informations clients'!U29),0,IF(VLOOKUP('Informations clients'!AF29,Technique!$H$45:$I$48,2,FALSE)=1,0,INDEX(Technique!$B$45:$F$58,MATCH($AG$1,Technique!$B$45:$B$58,0),MATCH('Informations clients'!AF29,Technique!$B$45:$F$45,0)))))</f>
        <v>0</v>
      </c>
      <c r="AT29" s="120">
        <f>+IF(ISBLANK('Informations clients'!AF29),0,
IF(ISBLANK('Informations clients'!V29),0,IF(VLOOKUP('Informations clients'!AF29,Technique!$H$45:$I$48,2,FALSE)=1,0,INDEX(Technique!$B$62:$F$75,MATCH($AG$1,Technique!$B$62:$B$75,0),MATCH('Informations clients'!AF29,Technique!$B$62:$F$62,0)))))</f>
        <v>0</v>
      </c>
      <c r="AU29" s="120">
        <f>+IF(ISBLANK('Informations clients'!AF29),0,
IF(AND($AG$1=5,VLOOKUP('Informations clients'!AF29,Technique!$H$45:$I$48,2,FALSE)=4),1,0))</f>
        <v>0</v>
      </c>
      <c r="AV29" s="120">
        <f>+IF(ISBLANK('Informations clients'!X29),0,IF($AG$1=5,1,0))</f>
        <v>0</v>
      </c>
      <c r="AW29" s="121"/>
      <c r="AX29" s="122">
        <f>+IF(ISBLANK('Informations clients'!AG29),0,
IF($AG$1=5,1,0))</f>
        <v>0</v>
      </c>
    </row>
    <row r="30" spans="1:50" s="123" customFormat="1" ht="11.25">
      <c r="A30" s="113" t="str">
        <f>IF(ISBLANK('Informations clients'!A30),"",'Informations clients'!A30)</f>
        <v/>
      </c>
      <c r="B30" s="124" t="str">
        <f>IF(ISBLANK('Informations clients'!C30),"",'Informations clients'!C30)</f>
        <v/>
      </c>
      <c r="C30" s="124" t="str">
        <f>IF(ISBLANK('Informations clients'!E30),"",'Informations clients'!E30)</f>
        <v/>
      </c>
      <c r="D30" s="126" t="str">
        <f>IF(ISBLANK('Informations clients'!G30),"",'Informations clients'!G30)</f>
        <v/>
      </c>
      <c r="E30" s="114"/>
      <c r="F30" s="127"/>
      <c r="G30" s="128"/>
      <c r="H30" s="114"/>
      <c r="I30" s="127"/>
      <c r="J30" s="129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14"/>
      <c r="AA30" s="131"/>
      <c r="AB30" s="115"/>
      <c r="AC30" s="116"/>
      <c r="AD30" s="117">
        <f>+IF(ISBLANK('Informations clients'!I30),0,
IF($AG$1=MONTH('Informations clients'!K30),1,0))</f>
        <v>0</v>
      </c>
      <c r="AE30" s="118">
        <f>+IF(ISBLANK('Informations clients'!J30),0,
IF(MONTH('Informations clients'!K30)=$AG$1,1,0))</f>
        <v>0</v>
      </c>
      <c r="AF30" s="119"/>
      <c r="AG30" s="117">
        <f>+IF(ISBLANK('Informations clients'!N30),0,
INDEX(Technique!$B$11:$F$23,MATCH($AG$1,Technique!$B$11:$B$23,0),MATCH(VLOOKUP('Informations clients'!N30,Technique!$A$4:$B$6,2,FALSE),Technique!$B$11:$F$11,0)))</f>
        <v>0</v>
      </c>
      <c r="AH30" s="120">
        <f>+IF(ISBLANK('Informations clients'!O30),0,
IF(VLOOKUP('Informations clients'!O30,Technique!$A$79:$B$81,2,FALSE)=1,0,
IF(VLOOKUP('Informations clients'!O30,Technique!$A$79:$B$81,2,FALSE)=2,1,
IF($AG$1=1,1,0))))</f>
        <v>0</v>
      </c>
      <c r="AI30" s="120">
        <f>+IF(ISBLANK('Informations clients'!P30),0,
IF(MONTH('Informations clients'!T30)=$AG$1,1,0))</f>
        <v>0</v>
      </c>
      <c r="AJ30" s="120">
        <f>+IF(ISBLANK('Informations clients'!Q30),0,IF($AG$1=EDATE('Informations clients'!G30,3),1,0))</f>
        <v>0</v>
      </c>
      <c r="AK30" s="120">
        <f>+IF(ISBLANK('Informations clients'!R30),0,
IF($AG$1=5,1,0))</f>
        <v>0</v>
      </c>
      <c r="AL30" s="120">
        <f>+IF(ISBLANK('Informations clients'!G30),0,IF($AG$1=3,1,0))</f>
        <v>0</v>
      </c>
      <c r="AM30" s="120">
        <f>+IF(ISBLANK('Informations clients'!G30),0,IF($AG$1=3,1,0))</f>
        <v>0</v>
      </c>
      <c r="AN30" s="120">
        <f>IF(ISBLANK('Informations clients'!U30),0,
IF($AG$1=12,1,0))</f>
        <v>0</v>
      </c>
      <c r="AO30" s="120">
        <f>IF(ISBLANK('Informations clients'!#REF!),0,
IF($AG$1=6,1,0))</f>
        <v>0</v>
      </c>
      <c r="AP30" s="120">
        <f>IF(ISBLANK('Informations clients'!#REF!),0,
IF($AG$1=12,1,0))</f>
        <v>0</v>
      </c>
      <c r="AQ30" s="120">
        <f>+IF(ISBLANK('Informations clients'!X30),0,IF($AG$1=2,1,0))</f>
        <v>0</v>
      </c>
      <c r="AR30" s="120">
        <f>IF(ISBLANK('Informations clients'!L30),0,
IF($AG$1=2,1,0))</f>
        <v>0</v>
      </c>
      <c r="AS30" s="120">
        <f>IF(ISBLANK('Informations clients'!AF30),0,
IF(ISBLANK('Informations clients'!U30),0,IF(VLOOKUP('Informations clients'!AF30,Technique!$H$45:$I$48,2,FALSE)=1,0,INDEX(Technique!$B$45:$F$58,MATCH($AG$1,Technique!$B$45:$B$58,0),MATCH('Informations clients'!AF30,Technique!$B$45:$F$45,0)))))</f>
        <v>0</v>
      </c>
      <c r="AT30" s="120">
        <f>+IF(ISBLANK('Informations clients'!AF30),0,
IF(ISBLANK('Informations clients'!V30),0,IF(VLOOKUP('Informations clients'!AF30,Technique!$H$45:$I$48,2,FALSE)=1,0,INDEX(Technique!$B$62:$F$75,MATCH($AG$1,Technique!$B$62:$B$75,0),MATCH('Informations clients'!AF30,Technique!$B$62:$F$62,0)))))</f>
        <v>0</v>
      </c>
      <c r="AU30" s="120">
        <f>+IF(ISBLANK('Informations clients'!AF30),0,
IF(AND($AG$1=5,VLOOKUP('Informations clients'!AF30,Technique!$H$45:$I$48,2,FALSE)=4),1,0))</f>
        <v>0</v>
      </c>
      <c r="AV30" s="120">
        <f>+IF(ISBLANK('Informations clients'!X30),0,IF($AG$1=5,1,0))</f>
        <v>0</v>
      </c>
      <c r="AW30" s="121"/>
      <c r="AX30" s="122">
        <f>+IF(ISBLANK('Informations clients'!AG30),0,
IF($AG$1=5,1,0))</f>
        <v>0</v>
      </c>
    </row>
    <row r="31" spans="1:50" s="123" customFormat="1" ht="11.25">
      <c r="A31" s="113" t="str">
        <f>IF(ISBLANK('Informations clients'!A31),"",'Informations clients'!A31)</f>
        <v/>
      </c>
      <c r="B31" s="124" t="str">
        <f>IF(ISBLANK('Informations clients'!C31),"",'Informations clients'!C31)</f>
        <v/>
      </c>
      <c r="C31" s="124" t="str">
        <f>IF(ISBLANK('Informations clients'!E31),"",'Informations clients'!E31)</f>
        <v/>
      </c>
      <c r="D31" s="126" t="str">
        <f>IF(ISBLANK('Informations clients'!G31),"",'Informations clients'!G31)</f>
        <v/>
      </c>
      <c r="E31" s="114"/>
      <c r="F31" s="127"/>
      <c r="G31" s="128"/>
      <c r="H31" s="114"/>
      <c r="I31" s="127"/>
      <c r="J31" s="129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14"/>
      <c r="AA31" s="131"/>
      <c r="AB31" s="115"/>
      <c r="AC31" s="116"/>
      <c r="AD31" s="117">
        <f>+IF(ISBLANK('Informations clients'!I31),0,
IF($AG$1=MONTH('Informations clients'!K31),1,0))</f>
        <v>0</v>
      </c>
      <c r="AE31" s="118">
        <f>+IF(ISBLANK('Informations clients'!J31),0,
IF(MONTH('Informations clients'!K31)=$AG$1,1,0))</f>
        <v>0</v>
      </c>
      <c r="AF31" s="119"/>
      <c r="AG31" s="117">
        <f>+IF(ISBLANK('Informations clients'!N31),0,
INDEX(Technique!$B$11:$F$23,MATCH($AG$1,Technique!$B$11:$B$23,0),MATCH(VLOOKUP('Informations clients'!N31,Technique!$A$4:$B$6,2,FALSE),Technique!$B$11:$F$11,0)))</f>
        <v>0</v>
      </c>
      <c r="AH31" s="120">
        <f>+IF(ISBLANK('Informations clients'!O31),0,
IF(VLOOKUP('Informations clients'!O31,Technique!$A$79:$B$81,2,FALSE)=1,0,
IF(VLOOKUP('Informations clients'!O31,Technique!$A$79:$B$81,2,FALSE)=2,1,
IF($AG$1=1,1,0))))</f>
        <v>0</v>
      </c>
      <c r="AI31" s="120">
        <f>+IF(ISBLANK('Informations clients'!P31),0,
IF(MONTH('Informations clients'!T31)=$AG$1,1,0))</f>
        <v>0</v>
      </c>
      <c r="AJ31" s="120">
        <f>+IF(ISBLANK('Informations clients'!Q31),0,IF($AG$1=EDATE('Informations clients'!G31,3),1,0))</f>
        <v>0</v>
      </c>
      <c r="AK31" s="120">
        <f>+IF(ISBLANK('Informations clients'!R31),0,
IF($AG$1=5,1,0))</f>
        <v>0</v>
      </c>
      <c r="AL31" s="120">
        <f>+IF(ISBLANK('Informations clients'!G31),0,IF($AG$1=3,1,0))</f>
        <v>0</v>
      </c>
      <c r="AM31" s="120">
        <f>+IF(ISBLANK('Informations clients'!G31),0,IF($AG$1=3,1,0))</f>
        <v>0</v>
      </c>
      <c r="AN31" s="120">
        <f>IF(ISBLANK('Informations clients'!U31),0,
IF($AG$1=12,1,0))</f>
        <v>0</v>
      </c>
      <c r="AO31" s="120">
        <f>IF(ISBLANK('Informations clients'!#REF!),0,
IF($AG$1=6,1,0))</f>
        <v>0</v>
      </c>
      <c r="AP31" s="120">
        <f>IF(ISBLANK('Informations clients'!#REF!),0,
IF($AG$1=12,1,0))</f>
        <v>0</v>
      </c>
      <c r="AQ31" s="120">
        <f>+IF(ISBLANK('Informations clients'!X31),0,IF($AG$1=2,1,0))</f>
        <v>0</v>
      </c>
      <c r="AR31" s="120">
        <f>IF(ISBLANK('Informations clients'!L31),0,
IF($AG$1=2,1,0))</f>
        <v>0</v>
      </c>
      <c r="AS31" s="120">
        <f>IF(ISBLANK('Informations clients'!AF31),0,
IF(ISBLANK('Informations clients'!U31),0,IF(VLOOKUP('Informations clients'!AF31,Technique!$H$45:$I$48,2,FALSE)=1,0,INDEX(Technique!$B$45:$F$58,MATCH($AG$1,Technique!$B$45:$B$58,0),MATCH('Informations clients'!AF31,Technique!$B$45:$F$45,0)))))</f>
        <v>0</v>
      </c>
      <c r="AT31" s="120">
        <f>+IF(ISBLANK('Informations clients'!AF31),0,
IF(ISBLANK('Informations clients'!V31),0,IF(VLOOKUP('Informations clients'!AF31,Technique!$H$45:$I$48,2,FALSE)=1,0,INDEX(Technique!$B$62:$F$75,MATCH($AG$1,Technique!$B$62:$B$75,0),MATCH('Informations clients'!AF31,Technique!$B$62:$F$62,0)))))</f>
        <v>0</v>
      </c>
      <c r="AU31" s="120">
        <f>+IF(ISBLANK('Informations clients'!AF31),0,
IF(AND($AG$1=5,VLOOKUP('Informations clients'!AF31,Technique!$H$45:$I$48,2,FALSE)=4),1,0))</f>
        <v>0</v>
      </c>
      <c r="AV31" s="120">
        <f>+IF(ISBLANK('Informations clients'!X31),0,IF($AG$1=5,1,0))</f>
        <v>0</v>
      </c>
      <c r="AW31" s="121"/>
      <c r="AX31" s="122">
        <f>+IF(ISBLANK('Informations clients'!AG31),0,
IF($AG$1=5,1,0))</f>
        <v>0</v>
      </c>
    </row>
    <row r="32" spans="1:50" s="123" customFormat="1" ht="11.25">
      <c r="A32" s="113" t="str">
        <f>IF(ISBLANK('Informations clients'!A32),"",'Informations clients'!A32)</f>
        <v/>
      </c>
      <c r="B32" s="124" t="str">
        <f>IF(ISBLANK('Informations clients'!C32),"",'Informations clients'!C32)</f>
        <v/>
      </c>
      <c r="C32" s="124" t="str">
        <f>IF(ISBLANK('Informations clients'!E32),"",'Informations clients'!E32)</f>
        <v/>
      </c>
      <c r="D32" s="126" t="str">
        <f>IF(ISBLANK('Informations clients'!G32),"",'Informations clients'!G32)</f>
        <v/>
      </c>
      <c r="E32" s="114"/>
      <c r="F32" s="127"/>
      <c r="G32" s="128"/>
      <c r="H32" s="114"/>
      <c r="I32" s="127"/>
      <c r="J32" s="129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14"/>
      <c r="AA32" s="131"/>
      <c r="AB32" s="115"/>
      <c r="AC32" s="116"/>
      <c r="AD32" s="117">
        <f>+IF(ISBLANK('Informations clients'!I32),0,
IF($AG$1=MONTH('Informations clients'!K32),1,0))</f>
        <v>0</v>
      </c>
      <c r="AE32" s="118">
        <f>+IF(ISBLANK('Informations clients'!J32),0,
IF(MONTH('Informations clients'!K32)=$AG$1,1,0))</f>
        <v>0</v>
      </c>
      <c r="AF32" s="119"/>
      <c r="AG32" s="117">
        <f>+IF(ISBLANK('Informations clients'!N32),0,
INDEX(Technique!$B$11:$F$23,MATCH($AG$1,Technique!$B$11:$B$23,0),MATCH(VLOOKUP('Informations clients'!N32,Technique!$A$4:$B$6,2,FALSE),Technique!$B$11:$F$11,0)))</f>
        <v>0</v>
      </c>
      <c r="AH32" s="120">
        <f>+IF(ISBLANK('Informations clients'!O32),0,
IF(VLOOKUP('Informations clients'!O32,Technique!$A$79:$B$81,2,FALSE)=1,0,
IF(VLOOKUP('Informations clients'!O32,Technique!$A$79:$B$81,2,FALSE)=2,1,
IF($AG$1=1,1,0))))</f>
        <v>0</v>
      </c>
      <c r="AI32" s="120">
        <f>+IF(ISBLANK('Informations clients'!P32),0,
IF(MONTH('Informations clients'!T32)=$AG$1,1,0))</f>
        <v>0</v>
      </c>
      <c r="AJ32" s="120">
        <f>+IF(ISBLANK('Informations clients'!Q32),0,IF($AG$1=EDATE('Informations clients'!G32,3),1,0))</f>
        <v>0</v>
      </c>
      <c r="AK32" s="120">
        <f>+IF(ISBLANK('Informations clients'!R32),0,
IF($AG$1=5,1,0))</f>
        <v>0</v>
      </c>
      <c r="AL32" s="120">
        <f>+IF(ISBLANK('Informations clients'!G32),0,IF($AG$1=3,1,0))</f>
        <v>0</v>
      </c>
      <c r="AM32" s="120">
        <f>+IF(ISBLANK('Informations clients'!G32),0,IF($AG$1=3,1,0))</f>
        <v>0</v>
      </c>
      <c r="AN32" s="120">
        <f>IF(ISBLANK('Informations clients'!U32),0,
IF($AG$1=12,1,0))</f>
        <v>0</v>
      </c>
      <c r="AO32" s="120">
        <f>IF(ISBLANK('Informations clients'!#REF!),0,
IF($AG$1=6,1,0))</f>
        <v>0</v>
      </c>
      <c r="AP32" s="120">
        <f>IF(ISBLANK('Informations clients'!#REF!),0,
IF($AG$1=12,1,0))</f>
        <v>0</v>
      </c>
      <c r="AQ32" s="120">
        <f>+IF(ISBLANK('Informations clients'!X32),0,IF($AG$1=2,1,0))</f>
        <v>0</v>
      </c>
      <c r="AR32" s="120">
        <f>IF(ISBLANK('Informations clients'!L32),0,
IF($AG$1=2,1,0))</f>
        <v>0</v>
      </c>
      <c r="AS32" s="120">
        <f>IF(ISBLANK('Informations clients'!AF32),0,
IF(ISBLANK('Informations clients'!U32),0,IF(VLOOKUP('Informations clients'!AF32,Technique!$H$45:$I$48,2,FALSE)=1,0,INDEX(Technique!$B$45:$F$58,MATCH($AG$1,Technique!$B$45:$B$58,0),MATCH('Informations clients'!AF32,Technique!$B$45:$F$45,0)))))</f>
        <v>0</v>
      </c>
      <c r="AT32" s="120">
        <f>+IF(ISBLANK('Informations clients'!AF32),0,
IF(ISBLANK('Informations clients'!V32),0,IF(VLOOKUP('Informations clients'!AF32,Technique!$H$45:$I$48,2,FALSE)=1,0,INDEX(Technique!$B$62:$F$75,MATCH($AG$1,Technique!$B$62:$B$75,0),MATCH('Informations clients'!AF32,Technique!$B$62:$F$62,0)))))</f>
        <v>0</v>
      </c>
      <c r="AU32" s="120">
        <f>+IF(ISBLANK('Informations clients'!AF32),0,
IF(AND($AG$1=5,VLOOKUP('Informations clients'!AF32,Technique!$H$45:$I$48,2,FALSE)=4),1,0))</f>
        <v>0</v>
      </c>
      <c r="AV32" s="120">
        <f>+IF(ISBLANK('Informations clients'!X32),0,IF($AG$1=5,1,0))</f>
        <v>0</v>
      </c>
      <c r="AW32" s="121"/>
      <c r="AX32" s="122">
        <f>+IF(ISBLANK('Informations clients'!AG32),0,
IF($AG$1=5,1,0))</f>
        <v>0</v>
      </c>
    </row>
    <row r="33" spans="1:50" s="123" customFormat="1" ht="11.25">
      <c r="A33" s="113" t="str">
        <f>IF(ISBLANK('Informations clients'!A33),"",'Informations clients'!A33)</f>
        <v/>
      </c>
      <c r="B33" s="124" t="str">
        <f>IF(ISBLANK('Informations clients'!C33),"",'Informations clients'!C33)</f>
        <v/>
      </c>
      <c r="C33" s="124" t="str">
        <f>IF(ISBLANK('Informations clients'!E33),"",'Informations clients'!E33)</f>
        <v/>
      </c>
      <c r="D33" s="126" t="str">
        <f>IF(ISBLANK('Informations clients'!G33),"",'Informations clients'!G33)</f>
        <v/>
      </c>
      <c r="E33" s="114"/>
      <c r="F33" s="127"/>
      <c r="G33" s="128"/>
      <c r="H33" s="114"/>
      <c r="I33" s="127"/>
      <c r="J33" s="129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14"/>
      <c r="AA33" s="131"/>
      <c r="AB33" s="115"/>
      <c r="AC33" s="116"/>
      <c r="AD33" s="117">
        <f>+IF(ISBLANK('Informations clients'!I33),0,
IF($AG$1=MONTH('Informations clients'!K33),1,0))</f>
        <v>0</v>
      </c>
      <c r="AE33" s="118">
        <f>+IF(ISBLANK('Informations clients'!J33),0,
IF(MONTH('Informations clients'!K33)=$AG$1,1,0))</f>
        <v>0</v>
      </c>
      <c r="AF33" s="119"/>
      <c r="AG33" s="117">
        <f>+IF(ISBLANK('Informations clients'!N33),0,
INDEX(Technique!$B$11:$F$23,MATCH($AG$1,Technique!$B$11:$B$23,0),MATCH(VLOOKUP('Informations clients'!N33,Technique!$A$4:$B$6,2,FALSE),Technique!$B$11:$F$11,0)))</f>
        <v>0</v>
      </c>
      <c r="AH33" s="120">
        <f>+IF(ISBLANK('Informations clients'!P33),0,
IF(VLOOKUP('Informations clients'!P33,Technique!$A$79:$B$81,2,FALSE)=1,0,
IF(VLOOKUP('Informations clients'!P33,Technique!$A$79:$B$81,2,FALSE)=2,1,
IF($AG$1=1,1,0))))</f>
        <v>0</v>
      </c>
      <c r="AI33" s="120">
        <f>+IF(ISBLANK('Informations clients'!O33),0,
IF(MONTH('Informations clients'!S33)=$AG$1,1,0))</f>
        <v>0</v>
      </c>
      <c r="AJ33" s="120">
        <f>+IF(ISBLANK('Informations clients'!Q33),0,IF($AG$1=EDATE('Informations clients'!G33,3),1,0))</f>
        <v>0</v>
      </c>
      <c r="AK33" s="120">
        <f>+IF(ISBLANK('Informations clients'!Z33),0,
IF($AG$1=5,1,0))</f>
        <v>0</v>
      </c>
      <c r="AL33" s="120">
        <f>+IF(ISBLANK('Informations clients'!G33),0,IF($AG$1=3,1,0))</f>
        <v>0</v>
      </c>
      <c r="AM33" s="120">
        <f>+IF(ISBLANK('Informations clients'!G33),0,IF($AG$1=3,1,0))</f>
        <v>0</v>
      </c>
      <c r="AN33" s="120">
        <f>IF(ISBLANK('Informations clients'!U33),0,
IF($AG$1=12,1,0))</f>
        <v>0</v>
      </c>
      <c r="AO33" s="120">
        <f>IF(ISBLANK('Informations clients'!AA33),0,
IF($AG$1=6,1,0))</f>
        <v>0</v>
      </c>
      <c r="AP33" s="120">
        <f>IF(ISBLANK('Informations clients'!AA33),0,
IF($AG$1=12,1,0))</f>
        <v>0</v>
      </c>
      <c r="AQ33" s="120">
        <f>+IF(ISBLANK('Informations clients'!X33),0,IF($AG$1=2,1,0))</f>
        <v>0</v>
      </c>
      <c r="AR33" s="120">
        <f>IF(ISBLANK('Informations clients'!L33),0,
IF($AG$1=2,1,0))</f>
        <v>0</v>
      </c>
      <c r="AS33" s="120">
        <f>IF(ISBLANK('Informations clients'!AF33),0,
IF(ISBLANK('Informations clients'!Q33),0,IF(VLOOKUP('Informations clients'!AF33,Technique!$H$45:$I$48,2,FALSE)=1,0,INDEX(Technique!$B$45:$F$58,MATCH($AG$1,Technique!$B$45:$B$58,0),MATCH('Informations clients'!AF33,Technique!$B$45:$F$45,0)))))</f>
        <v>0</v>
      </c>
      <c r="AT33" s="120">
        <f>+IF(ISBLANK('Informations clients'!AF33),0,
IF(ISBLANK('Informations clients'!R33),0,IF(VLOOKUP('Informations clients'!AF33,Technique!$H$45:$I$48,2,FALSE)=1,0,INDEX(Technique!$B$62:$F$75,MATCH($AG$1,Technique!$B$62:$B$75,0),MATCH('Informations clients'!AF33,Technique!$B$62:$F$62,0)))))</f>
        <v>0</v>
      </c>
      <c r="AU33" s="120">
        <f>+IF(ISBLANK('Informations clients'!AF33),0,
IF(AND($AG$1=5,VLOOKUP('Informations clients'!AF33,Technique!$H$45:$I$48,2,FALSE)=4),1,0))</f>
        <v>0</v>
      </c>
      <c r="AV33" s="120">
        <f>+IF(ISBLANK('Informations clients'!V33),0,IF($AG$1=5,1,0))</f>
        <v>0</v>
      </c>
      <c r="AW33" s="121"/>
      <c r="AX33" s="122">
        <f>+IF(ISBLANK('Informations clients'!AG33),0,
IF($AG$1=5,1,0))</f>
        <v>0</v>
      </c>
    </row>
    <row r="34" spans="1:50" s="123" customFormat="1" ht="11.25">
      <c r="A34" s="113" t="str">
        <f>IF(ISBLANK('Informations clients'!A34),"",'Informations clients'!A34)</f>
        <v/>
      </c>
      <c r="B34" s="124" t="str">
        <f>IF(ISBLANK('Informations clients'!C34),"",'Informations clients'!C34)</f>
        <v/>
      </c>
      <c r="C34" s="124" t="str">
        <f>IF(ISBLANK('Informations clients'!E34),"",'Informations clients'!E34)</f>
        <v/>
      </c>
      <c r="D34" s="126" t="str">
        <f>IF(ISBLANK('Informations clients'!G34),"",'Informations clients'!G34)</f>
        <v/>
      </c>
      <c r="E34" s="114"/>
      <c r="F34" s="127"/>
      <c r="G34" s="128"/>
      <c r="H34" s="114"/>
      <c r="I34" s="127"/>
      <c r="J34" s="129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14"/>
      <c r="AA34" s="131"/>
      <c r="AB34" s="115"/>
      <c r="AC34" s="116"/>
      <c r="AD34" s="117">
        <f>+IF(ISBLANK('Informations clients'!I34),0,
IF($AG$1=MONTH('Informations clients'!K34),1,0))</f>
        <v>0</v>
      </c>
      <c r="AE34" s="118">
        <f>+IF(ISBLANK('Informations clients'!J34),0,
IF(MONTH('Informations clients'!K34)=$AG$1,1,0))</f>
        <v>0</v>
      </c>
      <c r="AF34" s="119"/>
      <c r="AG34" s="117">
        <f>+IF(ISBLANK('Informations clients'!N34),0,
INDEX(Technique!$B$11:$F$23,MATCH($AG$1,Technique!$B$11:$B$23,0),MATCH(VLOOKUP('Informations clients'!N34,Technique!$A$4:$B$6,2,FALSE),Technique!$B$11:$F$11,0)))</f>
        <v>0</v>
      </c>
      <c r="AH34" s="120">
        <f>+IF(ISBLANK('Informations clients'!P34),0,
IF(VLOOKUP('Informations clients'!P34,Technique!$A$79:$B$81,2,FALSE)=1,0,
IF(VLOOKUP('Informations clients'!P34,Technique!$A$79:$B$81,2,FALSE)=2,1,
IF($AG$1=1,1,0))))</f>
        <v>0</v>
      </c>
      <c r="AI34" s="120">
        <f>+IF(ISBLANK('Informations clients'!O34),0,
IF(MONTH('Informations clients'!S34)=$AG$1,1,0))</f>
        <v>0</v>
      </c>
      <c r="AJ34" s="120">
        <f>+IF(ISBLANK('Informations clients'!Q34),0,IF($AG$1=EDATE('Informations clients'!G34,3),1,0))</f>
        <v>0</v>
      </c>
      <c r="AK34" s="120">
        <f>+IF(ISBLANK('Informations clients'!Z34),0,
IF($AG$1=5,1,0))</f>
        <v>0</v>
      </c>
      <c r="AL34" s="120">
        <f>+IF(ISBLANK('Informations clients'!G34),0,IF($AG$1=3,1,0))</f>
        <v>0</v>
      </c>
      <c r="AM34" s="120">
        <f>+IF(ISBLANK('Informations clients'!G34),0,IF($AG$1=3,1,0))</f>
        <v>0</v>
      </c>
      <c r="AN34" s="120">
        <f>IF(ISBLANK('Informations clients'!U34),0,
IF($AG$1=12,1,0))</f>
        <v>0</v>
      </c>
      <c r="AO34" s="120">
        <f>IF(ISBLANK('Informations clients'!AA34),0,
IF($AG$1=6,1,0))</f>
        <v>0</v>
      </c>
      <c r="AP34" s="120">
        <f>IF(ISBLANK('Informations clients'!AA34),0,
IF($AG$1=12,1,0))</f>
        <v>0</v>
      </c>
      <c r="AQ34" s="120">
        <f>+IF(ISBLANK('Informations clients'!X34),0,IF($AG$1=2,1,0))</f>
        <v>0</v>
      </c>
      <c r="AR34" s="120">
        <f>IF(ISBLANK('Informations clients'!L34),0,
IF($AG$1=2,1,0))</f>
        <v>0</v>
      </c>
      <c r="AS34" s="120">
        <f>IF(ISBLANK('Informations clients'!AF34),0,
IF(ISBLANK('Informations clients'!Q34),0,IF(VLOOKUP('Informations clients'!AF34,Technique!$H$45:$I$48,2,FALSE)=1,0,INDEX(Technique!$B$45:$F$58,MATCH($AG$1,Technique!$B$45:$B$58,0),MATCH('Informations clients'!AF34,Technique!$B$45:$F$45,0)))))</f>
        <v>0</v>
      </c>
      <c r="AT34" s="120">
        <f>+IF(ISBLANK('Informations clients'!AF34),0,
IF(ISBLANK('Informations clients'!R34),0,IF(VLOOKUP('Informations clients'!AF34,Technique!$H$45:$I$48,2,FALSE)=1,0,INDEX(Technique!$B$62:$F$75,MATCH($AG$1,Technique!$B$62:$B$75,0),MATCH('Informations clients'!AF34,Technique!$B$62:$F$62,0)))))</f>
        <v>0</v>
      </c>
      <c r="AU34" s="120">
        <f>+IF(ISBLANK('Informations clients'!AF34),0,
IF(AND($AG$1=5,VLOOKUP('Informations clients'!AF34,Technique!$H$45:$I$48,2,FALSE)=4),1,0))</f>
        <v>0</v>
      </c>
      <c r="AV34" s="120">
        <f>+IF(ISBLANK('Informations clients'!V34),0,IF($AG$1=5,1,0))</f>
        <v>0</v>
      </c>
      <c r="AW34" s="121"/>
      <c r="AX34" s="122">
        <f>+IF(ISBLANK('Informations clients'!AG34),0,
IF($AG$1=5,1,0))</f>
        <v>0</v>
      </c>
    </row>
    <row r="35" spans="1:50" s="123" customFormat="1" ht="11.25">
      <c r="A35" s="113" t="str">
        <f>IF(ISBLANK('Informations clients'!A35),"",'Informations clients'!A35)</f>
        <v/>
      </c>
      <c r="B35" s="124" t="str">
        <f>IF(ISBLANK('Informations clients'!C35),"",'Informations clients'!C35)</f>
        <v/>
      </c>
      <c r="C35" s="124" t="str">
        <f>IF(ISBLANK('Informations clients'!E35),"",'Informations clients'!E35)</f>
        <v/>
      </c>
      <c r="D35" s="126" t="str">
        <f>IF(ISBLANK('Informations clients'!G35),"",'Informations clients'!G35)</f>
        <v/>
      </c>
      <c r="E35" s="114"/>
      <c r="F35" s="127"/>
      <c r="G35" s="128"/>
      <c r="H35" s="114"/>
      <c r="I35" s="127"/>
      <c r="J35" s="129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14"/>
      <c r="AA35" s="131"/>
      <c r="AB35" s="115"/>
      <c r="AC35" s="116"/>
      <c r="AD35" s="117">
        <f>+IF(ISBLANK('Informations clients'!I35),0,
IF($AG$1=MONTH('Informations clients'!K35),1,0))</f>
        <v>0</v>
      </c>
      <c r="AE35" s="118">
        <f>+IF(ISBLANK('Informations clients'!J35),0,
IF(MONTH('Informations clients'!K35)=$AG$1,1,0))</f>
        <v>0</v>
      </c>
      <c r="AF35" s="119"/>
      <c r="AG35" s="117">
        <f>+IF(ISBLANK('Informations clients'!N35),0,
INDEX(Technique!$B$11:$F$23,MATCH($AG$1,Technique!$B$11:$B$23,0),MATCH(VLOOKUP('Informations clients'!N35,Technique!$A$4:$B$6,2,FALSE),Technique!$B$11:$F$11,0)))</f>
        <v>0</v>
      </c>
      <c r="AH35" s="120">
        <f>+IF(ISBLANK('Informations clients'!P35),0,
IF(VLOOKUP('Informations clients'!P35,Technique!$A$79:$B$81,2,FALSE)=1,0,
IF(VLOOKUP('Informations clients'!P35,Technique!$A$79:$B$81,2,FALSE)=2,1,
IF($AG$1=1,1,0))))</f>
        <v>0</v>
      </c>
      <c r="AI35" s="120">
        <f>+IF(ISBLANK('Informations clients'!O35),0,
IF(MONTH('Informations clients'!S35)=$AG$1,1,0))</f>
        <v>0</v>
      </c>
      <c r="AJ35" s="120">
        <f>+IF(ISBLANK('Informations clients'!Q35),0,IF($AG$1=EDATE('Informations clients'!G35,3),1,0))</f>
        <v>0</v>
      </c>
      <c r="AK35" s="120">
        <f>+IF(ISBLANK('Informations clients'!Z35),0,
IF($AG$1=5,1,0))</f>
        <v>0</v>
      </c>
      <c r="AL35" s="120">
        <f>+IF(ISBLANK('Informations clients'!G35),0,IF($AG$1=3,1,0))</f>
        <v>0</v>
      </c>
      <c r="AM35" s="120">
        <f>+IF(ISBLANK('Informations clients'!G35),0,IF($AG$1=3,1,0))</f>
        <v>0</v>
      </c>
      <c r="AN35" s="120">
        <f>IF(ISBLANK('Informations clients'!U35),0,
IF($AG$1=12,1,0))</f>
        <v>0</v>
      </c>
      <c r="AO35" s="120">
        <f>IF(ISBLANK('Informations clients'!AA35),0,
IF($AG$1=6,1,0))</f>
        <v>0</v>
      </c>
      <c r="AP35" s="120">
        <f>IF(ISBLANK('Informations clients'!AA35),0,
IF($AG$1=12,1,0))</f>
        <v>0</v>
      </c>
      <c r="AQ35" s="120">
        <f>+IF(ISBLANK('Informations clients'!X35),0,IF($AG$1=2,1,0))</f>
        <v>0</v>
      </c>
      <c r="AR35" s="120">
        <f>IF(ISBLANK('Informations clients'!L35),0,
IF($AG$1=2,1,0))</f>
        <v>0</v>
      </c>
      <c r="AS35" s="120">
        <f>IF(ISBLANK('Informations clients'!AF35),0,
IF(ISBLANK('Informations clients'!Q35),0,IF(VLOOKUP('Informations clients'!AF35,Technique!$H$45:$I$48,2,FALSE)=1,0,INDEX(Technique!$B$45:$F$58,MATCH($AG$1,Technique!$B$45:$B$58,0),MATCH('Informations clients'!AF35,Technique!$B$45:$F$45,0)))))</f>
        <v>0</v>
      </c>
      <c r="AT35" s="120">
        <f>+IF(ISBLANK('Informations clients'!AF35),0,
IF(ISBLANK('Informations clients'!R35),0,IF(VLOOKUP('Informations clients'!AF35,Technique!$H$45:$I$48,2,FALSE)=1,0,INDEX(Technique!$B$62:$F$75,MATCH($AG$1,Technique!$B$62:$B$75,0),MATCH('Informations clients'!AF35,Technique!$B$62:$F$62,0)))))</f>
        <v>0</v>
      </c>
      <c r="AU35" s="120">
        <f>+IF(ISBLANK('Informations clients'!AF35),0,
IF(AND($AG$1=5,VLOOKUP('Informations clients'!AF35,Technique!$H$45:$I$48,2,FALSE)=4),1,0))</f>
        <v>0</v>
      </c>
      <c r="AV35" s="120">
        <f>+IF(ISBLANK('Informations clients'!V35),0,IF($AG$1=5,1,0))</f>
        <v>0</v>
      </c>
      <c r="AW35" s="121"/>
      <c r="AX35" s="122">
        <f>+IF(ISBLANK('Informations clients'!AG35),0,
IF($AG$1=5,1,0))</f>
        <v>0</v>
      </c>
    </row>
    <row r="36" spans="1:50" s="91" customFormat="1" ht="15.75" thickBot="1">
      <c r="A36" s="111" t="str">
        <f>IF(ISBLANK('Informations clients'!A36),"",'Informations clients'!A36)</f>
        <v/>
      </c>
      <c r="B36" s="125" t="str">
        <f>IF(ISBLANK('Informations clients'!C36),"",'Informations clients'!C36)</f>
        <v/>
      </c>
      <c r="C36" s="125" t="str">
        <f>IF(ISBLANK('Informations clients'!E36),"",'Informations clients'!E36)</f>
        <v/>
      </c>
      <c r="D36" s="98" t="str">
        <f>IF(ISBLANK('Informations clients'!G36),"",'Informations clients'!G36)</f>
        <v/>
      </c>
      <c r="E36" s="21"/>
      <c r="F36" s="112"/>
      <c r="G36" s="101"/>
      <c r="H36" s="21"/>
      <c r="I36" s="112"/>
      <c r="J36" s="99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21"/>
      <c r="AA36" s="102"/>
      <c r="AB36" s="97"/>
      <c r="AQ36" s="120"/>
    </row>
  </sheetData>
  <mergeCells count="6">
    <mergeCell ref="AD4:AX4"/>
    <mergeCell ref="A2:AA2"/>
    <mergeCell ref="B1:D1"/>
    <mergeCell ref="A4:D4"/>
    <mergeCell ref="F4:G4"/>
    <mergeCell ref="I4:Y4"/>
  </mergeCells>
  <conditionalFormatting sqref="P7:R35">
    <cfRule type="containsText" dxfId="1770" priority="235" operator="containsText" text="NA">
      <formula>NOT(ISERROR(SEARCH("NA",P7)))</formula>
    </cfRule>
  </conditionalFormatting>
  <conditionalFormatting sqref="AA7:AA35 S7:Y35 G7:G35 I7:O35">
    <cfRule type="containsText" dxfId="1769" priority="767" operator="containsText" text="NA">
      <formula>NOT(ISERROR(SEARCH("NA",G7)))</formula>
    </cfRule>
    <cfRule type="notContainsBlanks" dxfId="1768" priority="768">
      <formula>LEN(TRIM(G7))&gt;0</formula>
    </cfRule>
    <cfRule type="expression" dxfId="1767" priority="769">
      <formula>AND(ISBLANK(G7),#REF!=1)</formula>
    </cfRule>
    <cfRule type="expression" dxfId="1766" priority="770">
      <formula>#REF!=0</formula>
    </cfRule>
  </conditionalFormatting>
  <conditionalFormatting sqref="P7:R35">
    <cfRule type="notContainsBlanks" dxfId="1765" priority="791">
      <formula>LEN(TRIM(P7))&gt;0</formula>
    </cfRule>
    <cfRule type="expression" dxfId="1764" priority="792">
      <formula>AND(ISBLANK(P7),#REF!=1)</formula>
    </cfRule>
    <cfRule type="expression" dxfId="1763" priority="793">
      <formula>#REF!=0</formula>
    </cfRule>
  </conditionalFormatting>
  <conditionalFormatting sqref="F7:F35">
    <cfRule type="containsText" dxfId="1762" priority="826" operator="containsText" text="NA">
      <formula>NOT(ISERROR(SEARCH("NA",F7)))</formula>
    </cfRule>
    <cfRule type="expression" dxfId="1761" priority="827">
      <formula>AND(ISBLANK(F7),#REF!=1)</formula>
    </cfRule>
    <cfRule type="expression" dxfId="1760" priority="828">
      <formula>#REF!=0</formula>
    </cfRule>
    <cfRule type="notContainsBlanks" dxfId="1759" priority="829">
      <formula>LEN(TRIM(F7))&gt;0</formula>
    </cfRule>
  </conditionalFormatting>
  <conditionalFormatting sqref="G7 I8:I35">
    <cfRule type="containsText" dxfId="1758" priority="145" operator="containsText" text="NA">
      <formula>NOT(ISERROR(SEARCH("NA",G7)))</formula>
    </cfRule>
    <cfRule type="notContainsBlanks" dxfId="1757" priority="146">
      <formula>LEN(TRIM(G7))&gt;0</formula>
    </cfRule>
    <cfRule type="expression" dxfId="1756" priority="147">
      <formula>AND(ISBLANK(G7),AE7=1)</formula>
    </cfRule>
    <cfRule type="expression" dxfId="1755" priority="148">
      <formula>AE7=0</formula>
    </cfRule>
  </conditionalFormatting>
  <conditionalFormatting sqref="F7">
    <cfRule type="containsText" dxfId="1754" priority="141" operator="containsText" text="NA">
      <formula>NOT(ISERROR(SEARCH("NA",F7)))</formula>
    </cfRule>
    <cfRule type="expression" dxfId="1753" priority="142">
      <formula>AND(ISBLANK(F7),AD7=1)</formula>
    </cfRule>
    <cfRule type="expression" dxfId="1752" priority="143">
      <formula>AD7=0</formula>
    </cfRule>
    <cfRule type="notContainsBlanks" dxfId="1751" priority="144">
      <formula>LEN(TRIM(F7))&gt;0</formula>
    </cfRule>
  </conditionalFormatting>
  <conditionalFormatting sqref="G8:G35">
    <cfRule type="containsText" dxfId="1750" priority="137" operator="containsText" text="NA">
      <formula>NOT(ISERROR(SEARCH("NA",G8)))</formula>
    </cfRule>
    <cfRule type="notContainsBlanks" dxfId="1749" priority="138">
      <formula>LEN(TRIM(G8))&gt;0</formula>
    </cfRule>
    <cfRule type="expression" dxfId="1748" priority="139">
      <formula>AND(ISBLANK(G8),AE8=1)</formula>
    </cfRule>
    <cfRule type="expression" dxfId="1747" priority="140">
      <formula>AE8=0</formula>
    </cfRule>
  </conditionalFormatting>
  <conditionalFormatting sqref="F8:F35">
    <cfRule type="containsText" dxfId="1746" priority="133" operator="containsText" text="NA">
      <formula>NOT(ISERROR(SEARCH("NA",F8)))</formula>
    </cfRule>
    <cfRule type="expression" dxfId="1745" priority="134">
      <formula>AND(ISBLANK(F8),AD8=1)</formula>
    </cfRule>
    <cfRule type="expression" dxfId="1744" priority="135">
      <formula>AD8=0</formula>
    </cfRule>
    <cfRule type="notContainsBlanks" dxfId="1743" priority="136">
      <formula>LEN(TRIM(F8))&gt;0</formula>
    </cfRule>
  </conditionalFormatting>
  <conditionalFormatting sqref="K7">
    <cfRule type="containsText" dxfId="1742" priority="125" operator="containsText" text="NA">
      <formula>NOT(ISERROR(SEARCH("NA",K7)))</formula>
    </cfRule>
    <cfRule type="notContainsBlanks" dxfId="1741" priority="126">
      <formula>LEN(TRIM(K7))&gt;0</formula>
    </cfRule>
    <cfRule type="expression" dxfId="1740" priority="127">
      <formula>AND(ISBLANK(K7),AI7=1)</formula>
    </cfRule>
    <cfRule type="expression" dxfId="1739" priority="128">
      <formula>AI7=0</formula>
    </cfRule>
  </conditionalFormatting>
  <conditionalFormatting sqref="L7">
    <cfRule type="containsText" dxfId="1738" priority="121" operator="containsText" text="NA">
      <formula>NOT(ISERROR(SEARCH("NA",L7)))</formula>
    </cfRule>
    <cfRule type="notContainsBlanks" dxfId="1737" priority="122">
      <formula>LEN(TRIM(L7))&gt;0</formula>
    </cfRule>
    <cfRule type="expression" dxfId="1736" priority="123">
      <formula>AND(ISBLANK(L7),AJ7=1)</formula>
    </cfRule>
    <cfRule type="expression" dxfId="1735" priority="124">
      <formula>AJ7=0</formula>
    </cfRule>
  </conditionalFormatting>
  <conditionalFormatting sqref="M7">
    <cfRule type="containsText" dxfId="1734" priority="117" operator="containsText" text="NA">
      <formula>NOT(ISERROR(SEARCH("NA",M7)))</formula>
    </cfRule>
    <cfRule type="notContainsBlanks" dxfId="1733" priority="118">
      <formula>LEN(TRIM(M7))&gt;0</formula>
    </cfRule>
    <cfRule type="expression" dxfId="1732" priority="119">
      <formula>AND(ISBLANK(M7),AK7=1)</formula>
    </cfRule>
    <cfRule type="expression" dxfId="1731" priority="120">
      <formula>AK7=0</formula>
    </cfRule>
  </conditionalFormatting>
  <conditionalFormatting sqref="N7">
    <cfRule type="containsText" dxfId="1730" priority="113" operator="containsText" text="NA">
      <formula>NOT(ISERROR(SEARCH("NA",N7)))</formula>
    </cfRule>
    <cfRule type="notContainsBlanks" dxfId="1729" priority="114">
      <formula>LEN(TRIM(N7))&gt;0</formula>
    </cfRule>
    <cfRule type="expression" dxfId="1728" priority="115">
      <formula>AND(ISBLANK(N7),AL7=1)</formula>
    </cfRule>
    <cfRule type="expression" dxfId="1727" priority="116">
      <formula>AL7=0</formula>
    </cfRule>
  </conditionalFormatting>
  <conditionalFormatting sqref="O7">
    <cfRule type="containsText" dxfId="1726" priority="109" operator="containsText" text="NA">
      <formula>NOT(ISERROR(SEARCH("NA",O7)))</formula>
    </cfRule>
    <cfRule type="notContainsBlanks" dxfId="1725" priority="110">
      <formula>LEN(TRIM(O7))&gt;0</formula>
    </cfRule>
    <cfRule type="expression" dxfId="1724" priority="111">
      <formula>AND(ISBLANK(O7),AM7=1)</formula>
    </cfRule>
    <cfRule type="expression" dxfId="1723" priority="112">
      <formula>AM7=0</formula>
    </cfRule>
  </conditionalFormatting>
  <conditionalFormatting sqref="P7:R7">
    <cfRule type="notContainsBlanks" dxfId="1722" priority="106">
      <formula>LEN(TRIM(P7))&gt;0</formula>
    </cfRule>
    <cfRule type="expression" dxfId="1721" priority="107">
      <formula>AND(ISBLANK(P7),AN7=1)</formula>
    </cfRule>
    <cfRule type="expression" dxfId="1720" priority="108">
      <formula>AN7=0</formula>
    </cfRule>
  </conditionalFormatting>
  <conditionalFormatting sqref="S7">
    <cfRule type="containsText" dxfId="1719" priority="102" operator="containsText" text="NA">
      <formula>NOT(ISERROR(SEARCH("NA",S7)))</formula>
    </cfRule>
    <cfRule type="notContainsBlanks" dxfId="1718" priority="103">
      <formula>LEN(TRIM(S7))&gt;0</formula>
    </cfRule>
    <cfRule type="expression" dxfId="1717" priority="104">
      <formula>AND(ISBLANK(S7),AQ7=1)</formula>
    </cfRule>
    <cfRule type="expression" dxfId="1716" priority="105">
      <formula>AQ7=0</formula>
    </cfRule>
  </conditionalFormatting>
  <conditionalFormatting sqref="T7">
    <cfRule type="containsText" dxfId="1715" priority="98" operator="containsText" text="NA">
      <formula>NOT(ISERROR(SEARCH("NA",T7)))</formula>
    </cfRule>
    <cfRule type="notContainsBlanks" dxfId="1714" priority="99">
      <formula>LEN(TRIM(T7))&gt;0</formula>
    </cfRule>
    <cfRule type="expression" dxfId="1713" priority="100">
      <formula>AND(ISBLANK(T7),AR7=1)</formula>
    </cfRule>
    <cfRule type="expression" dxfId="1712" priority="101">
      <formula>AR7=0</formula>
    </cfRule>
  </conditionalFormatting>
  <conditionalFormatting sqref="Y7">
    <cfRule type="containsText" dxfId="1711" priority="94" operator="containsText" text="NA">
      <formula>NOT(ISERROR(SEARCH("NA",Y7)))</formula>
    </cfRule>
    <cfRule type="notContainsBlanks" dxfId="1710" priority="95">
      <formula>LEN(TRIM(Y7))&gt;0</formula>
    </cfRule>
    <cfRule type="expression" dxfId="1709" priority="96">
      <formula>AND(ISBLANK(Y7),AV7=1)</formula>
    </cfRule>
    <cfRule type="expression" dxfId="1708" priority="97">
      <formula>AV7=0</formula>
    </cfRule>
  </conditionalFormatting>
  <conditionalFormatting sqref="U7">
    <cfRule type="containsText" dxfId="1707" priority="86" operator="containsText" text="NA">
      <formula>NOT(ISERROR(SEARCH("NA",U7)))</formula>
    </cfRule>
    <cfRule type="notContainsBlanks" dxfId="1706" priority="87">
      <formula>LEN(TRIM(U7))&gt;0</formula>
    </cfRule>
    <cfRule type="expression" dxfId="1705" priority="88">
      <formula>AND(ISBLANK(U7),AS7=1)</formula>
    </cfRule>
    <cfRule type="expression" dxfId="1704" priority="89">
      <formula>AS7=0</formula>
    </cfRule>
  </conditionalFormatting>
  <conditionalFormatting sqref="V7:W7">
    <cfRule type="containsText" dxfId="1703" priority="82" operator="containsText" text="NA">
      <formula>NOT(ISERROR(SEARCH("NA",V7)))</formula>
    </cfRule>
    <cfRule type="notContainsBlanks" dxfId="1702" priority="83">
      <formula>LEN(TRIM(V7))&gt;0</formula>
    </cfRule>
    <cfRule type="expression" dxfId="1701" priority="84">
      <formula>AND(ISBLANK(V7),AT7=1)</formula>
    </cfRule>
    <cfRule type="expression" dxfId="1700" priority="85">
      <formula>AT7=0</formula>
    </cfRule>
  </conditionalFormatting>
  <conditionalFormatting sqref="X7">
    <cfRule type="containsText" dxfId="1699" priority="78" operator="containsText" text="NA">
      <formula>NOT(ISERROR(SEARCH("NA",X7)))</formula>
    </cfRule>
    <cfRule type="notContainsBlanks" dxfId="1698" priority="79">
      <formula>LEN(TRIM(X7))&gt;0</formula>
    </cfRule>
    <cfRule type="expression" dxfId="1697" priority="80">
      <formula>AND(ISBLANK(X7),AU7=1)</formula>
    </cfRule>
    <cfRule type="expression" dxfId="1696" priority="81">
      <formula>AU7=0</formula>
    </cfRule>
  </conditionalFormatting>
  <conditionalFormatting sqref="J7">
    <cfRule type="containsText" dxfId="1695" priority="74" operator="containsText" text="NA">
      <formula>NOT(ISERROR(SEARCH("NA",J7)))</formula>
    </cfRule>
    <cfRule type="notContainsBlanks" dxfId="1694" priority="75">
      <formula>LEN(TRIM(J7))&gt;0</formula>
    </cfRule>
    <cfRule type="expression" dxfId="1693" priority="76">
      <formula>AND(ISBLANK(J7),AH7=1)</formula>
    </cfRule>
    <cfRule type="expression" dxfId="1692" priority="77">
      <formula>AH7=0</formula>
    </cfRule>
  </conditionalFormatting>
  <conditionalFormatting sqref="K8:K35">
    <cfRule type="containsText" dxfId="1691" priority="63" operator="containsText" text="NA">
      <formula>NOT(ISERROR(SEARCH("NA",K8)))</formula>
    </cfRule>
    <cfRule type="notContainsBlanks" dxfId="1690" priority="64">
      <formula>LEN(TRIM(K8))&gt;0</formula>
    </cfRule>
    <cfRule type="expression" dxfId="1689" priority="65">
      <formula>AND(ISBLANK(K8),AI8=1)</formula>
    </cfRule>
    <cfRule type="expression" dxfId="1688" priority="66">
      <formula>AI8=0</formula>
    </cfRule>
  </conditionalFormatting>
  <conditionalFormatting sqref="L8:L35">
    <cfRule type="containsText" dxfId="1687" priority="59" operator="containsText" text="NA">
      <formula>NOT(ISERROR(SEARCH("NA",L8)))</formula>
    </cfRule>
    <cfRule type="notContainsBlanks" dxfId="1686" priority="60">
      <formula>LEN(TRIM(L8))&gt;0</formula>
    </cfRule>
    <cfRule type="expression" dxfId="1685" priority="61">
      <formula>AND(ISBLANK(L8),AJ8=1)</formula>
    </cfRule>
    <cfRule type="expression" dxfId="1684" priority="62">
      <formula>AJ8=0</formula>
    </cfRule>
  </conditionalFormatting>
  <conditionalFormatting sqref="M8:M35">
    <cfRule type="containsText" dxfId="1683" priority="55" operator="containsText" text="NA">
      <formula>NOT(ISERROR(SEARCH("NA",M8)))</formula>
    </cfRule>
    <cfRule type="notContainsBlanks" dxfId="1682" priority="56">
      <formula>LEN(TRIM(M8))&gt;0</formula>
    </cfRule>
    <cfRule type="expression" dxfId="1681" priority="57">
      <formula>AND(ISBLANK(M8),AK8=1)</formula>
    </cfRule>
    <cfRule type="expression" dxfId="1680" priority="58">
      <formula>AK8=0</formula>
    </cfRule>
  </conditionalFormatting>
  <conditionalFormatting sqref="N8:N35">
    <cfRule type="containsText" dxfId="1679" priority="51" operator="containsText" text="NA">
      <formula>NOT(ISERROR(SEARCH("NA",N8)))</formula>
    </cfRule>
    <cfRule type="notContainsBlanks" dxfId="1678" priority="52">
      <formula>LEN(TRIM(N8))&gt;0</formula>
    </cfRule>
    <cfRule type="expression" dxfId="1677" priority="53">
      <formula>AND(ISBLANK(N8),AL8=1)</formula>
    </cfRule>
    <cfRule type="expression" dxfId="1676" priority="54">
      <formula>AL8=0</formula>
    </cfRule>
  </conditionalFormatting>
  <conditionalFormatting sqref="O8:O35">
    <cfRule type="containsText" dxfId="1675" priority="47" operator="containsText" text="NA">
      <formula>NOT(ISERROR(SEARCH("NA",O8)))</formula>
    </cfRule>
    <cfRule type="notContainsBlanks" dxfId="1674" priority="48">
      <formula>LEN(TRIM(O8))&gt;0</formula>
    </cfRule>
    <cfRule type="expression" dxfId="1673" priority="49">
      <formula>AND(ISBLANK(O8),AM8=1)</formula>
    </cfRule>
    <cfRule type="expression" dxfId="1672" priority="50">
      <formula>AM8=0</formula>
    </cfRule>
  </conditionalFormatting>
  <conditionalFormatting sqref="P8:R35">
    <cfRule type="notContainsBlanks" dxfId="1671" priority="44">
      <formula>LEN(TRIM(P8))&gt;0</formula>
    </cfRule>
    <cfRule type="expression" dxfId="1670" priority="45">
      <formula>AND(ISBLANK(P8),AN8=1)</formula>
    </cfRule>
    <cfRule type="expression" dxfId="1669" priority="46">
      <formula>AN8=0</formula>
    </cfRule>
  </conditionalFormatting>
  <conditionalFormatting sqref="S8:S35">
    <cfRule type="containsText" dxfId="1668" priority="40" operator="containsText" text="NA">
      <formula>NOT(ISERROR(SEARCH("NA",S8)))</formula>
    </cfRule>
    <cfRule type="notContainsBlanks" dxfId="1667" priority="41">
      <formula>LEN(TRIM(S8))&gt;0</formula>
    </cfRule>
    <cfRule type="expression" dxfId="1666" priority="42">
      <formula>AND(ISBLANK(S8),AQ8=1)</formula>
    </cfRule>
    <cfRule type="expression" dxfId="1665" priority="43">
      <formula>AQ8=0</formula>
    </cfRule>
  </conditionalFormatting>
  <conditionalFormatting sqref="T8:T35">
    <cfRule type="containsText" dxfId="1664" priority="36" operator="containsText" text="NA">
      <formula>NOT(ISERROR(SEARCH("NA",T8)))</formula>
    </cfRule>
    <cfRule type="notContainsBlanks" dxfId="1663" priority="37">
      <formula>LEN(TRIM(T8))&gt;0</formula>
    </cfRule>
    <cfRule type="expression" dxfId="1662" priority="38">
      <formula>AND(ISBLANK(T8),AR8=1)</formula>
    </cfRule>
    <cfRule type="expression" dxfId="1661" priority="39">
      <formula>AR8=0</formula>
    </cfRule>
  </conditionalFormatting>
  <conditionalFormatting sqref="Y8:Y35">
    <cfRule type="containsText" dxfId="1660" priority="32" operator="containsText" text="NA">
      <formula>NOT(ISERROR(SEARCH("NA",Y8)))</formula>
    </cfRule>
    <cfRule type="notContainsBlanks" dxfId="1659" priority="33">
      <formula>LEN(TRIM(Y8))&gt;0</formula>
    </cfRule>
    <cfRule type="expression" dxfId="1658" priority="34">
      <formula>AND(ISBLANK(Y8),AV8=1)</formula>
    </cfRule>
    <cfRule type="expression" dxfId="1657" priority="35">
      <formula>AV8=0</formula>
    </cfRule>
  </conditionalFormatting>
  <conditionalFormatting sqref="U8:U35">
    <cfRule type="containsText" dxfId="1656" priority="24" operator="containsText" text="NA">
      <formula>NOT(ISERROR(SEARCH("NA",U8)))</formula>
    </cfRule>
    <cfRule type="notContainsBlanks" dxfId="1655" priority="25">
      <formula>LEN(TRIM(U8))&gt;0</formula>
    </cfRule>
    <cfRule type="expression" dxfId="1654" priority="26">
      <formula>AND(ISBLANK(U8),AS8=1)</formula>
    </cfRule>
    <cfRule type="expression" dxfId="1653" priority="27">
      <formula>AS8=0</formula>
    </cfRule>
  </conditionalFormatting>
  <conditionalFormatting sqref="V8:W35">
    <cfRule type="containsText" dxfId="1652" priority="20" operator="containsText" text="NA">
      <formula>NOT(ISERROR(SEARCH("NA",V8)))</formula>
    </cfRule>
    <cfRule type="notContainsBlanks" dxfId="1651" priority="21">
      <formula>LEN(TRIM(V8))&gt;0</formula>
    </cfRule>
    <cfRule type="expression" dxfId="1650" priority="22">
      <formula>AND(ISBLANK(V8),AT8=1)</formula>
    </cfRule>
    <cfRule type="expression" dxfId="1649" priority="23">
      <formula>AT8=0</formula>
    </cfRule>
  </conditionalFormatting>
  <conditionalFormatting sqref="X8:X35">
    <cfRule type="containsText" dxfId="1648" priority="16" operator="containsText" text="NA">
      <formula>NOT(ISERROR(SEARCH("NA",X8)))</formula>
    </cfRule>
    <cfRule type="notContainsBlanks" dxfId="1647" priority="17">
      <formula>LEN(TRIM(X8))&gt;0</formula>
    </cfRule>
    <cfRule type="expression" dxfId="1646" priority="18">
      <formula>AND(ISBLANK(X8),AU8=1)</formula>
    </cfRule>
    <cfRule type="expression" dxfId="1645" priority="19">
      <formula>AU8=0</formula>
    </cfRule>
  </conditionalFormatting>
  <conditionalFormatting sqref="J8:J35">
    <cfRule type="containsText" dxfId="1644" priority="12" operator="containsText" text="NA">
      <formula>NOT(ISERROR(SEARCH("NA",J8)))</formula>
    </cfRule>
    <cfRule type="notContainsBlanks" dxfId="1643" priority="13">
      <formula>LEN(TRIM(J8))&gt;0</formula>
    </cfRule>
    <cfRule type="expression" dxfId="1642" priority="14">
      <formula>AND(ISBLANK(J8),AH8=1)</formula>
    </cfRule>
    <cfRule type="expression" dxfId="1641" priority="15">
      <formula>AH8=0</formula>
    </cfRule>
  </conditionalFormatting>
  <conditionalFormatting sqref="AA7">
    <cfRule type="containsText" dxfId="1640" priority="5" operator="containsText" text="NA">
      <formula>NOT(ISERROR(SEARCH("NA",AA7)))</formula>
    </cfRule>
    <cfRule type="notContainsBlanks" dxfId="1639" priority="6">
      <formula>LEN(TRIM(AA7))&gt;0</formula>
    </cfRule>
    <cfRule type="expression" dxfId="1638" priority="7">
      <formula>AND(ISBLANK(AA7),AX7=1)</formula>
    </cfRule>
    <cfRule type="expression" dxfId="1637" priority="8">
      <formula>AX7=0</formula>
    </cfRule>
  </conditionalFormatting>
  <conditionalFormatting sqref="AA8:AA35">
    <cfRule type="containsText" dxfId="1636" priority="1" operator="containsText" text="NA">
      <formula>NOT(ISERROR(SEARCH("NA",AA8)))</formula>
    </cfRule>
    <cfRule type="notContainsBlanks" dxfId="1635" priority="2">
      <formula>LEN(TRIM(AA8))&gt;0</formula>
    </cfRule>
    <cfRule type="expression" dxfId="1634" priority="3">
      <formula>AND(ISBLANK(AA8),AX8=1)</formula>
    </cfRule>
    <cfRule type="expression" dxfId="1633" priority="4">
      <formula>AX8=0</formula>
    </cfRule>
  </conditionalFormatting>
  <conditionalFormatting sqref="I7">
    <cfRule type="containsText" dxfId="1632" priority="869" operator="containsText" text="NA">
      <formula>NOT(ISERROR(SEARCH("NA",I7)))</formula>
    </cfRule>
    <cfRule type="notContainsBlanks" dxfId="1631" priority="870">
      <formula>LEN(TRIM(I7))&gt;0</formula>
    </cfRule>
    <cfRule type="expression" dxfId="1630" priority="871">
      <formula>AND(ISBLANK(I7),AG8=1)</formula>
    </cfRule>
    <cfRule type="expression" dxfId="1629" priority="872">
      <formula>AG8=0</formula>
    </cfRule>
  </conditionalFormatting>
  <dataValidations count="6">
    <dataValidation type="custom" allowBlank="1" showInputMessage="1" showErrorMessage="1" error="Vous n'avez rien à produire.&#10;Cliquez sur &quot;Annuler&quot;" sqref="I8:I35 F7:G35 J7:W35">
      <formula1>AD7=1</formula1>
    </dataValidation>
    <dataValidation type="custom" allowBlank="1" showInputMessage="1" showErrorMessage="1" error="Vous n'avez rien à produire.&#10;Cliquez sur &quot;Annuler&quot;" sqref="I7">
      <formula1>AG8=1</formula1>
    </dataValidation>
    <dataValidation type="custom" allowBlank="1" showInputMessage="1" showErrorMessage="1" error="Vous n'avez rien à produire.&#10;Cliquez sur &quot;Annuler&quot;" sqref="X7:Y35 AA7:AA35">
      <formula1>AU7=1</formula1>
    </dataValidation>
    <dataValidation type="list" allowBlank="1" showInputMessage="1" showErrorMessage="1" sqref="Z7:Z36 AF7:AF35 AB7:AB36">
      <formula1>oui_non</formula1>
    </dataValidation>
    <dataValidation type="custom" allowBlank="1" showInputMessage="1" showErrorMessage="1" error="Vous n'avez rien à produire.&#10;Cliquez sur &quot;Annuler&quot;" sqref="AA36 K36:Y36 F36:G36 I36">
      <formula1>#REF!=1</formula1>
    </dataValidation>
    <dataValidation allowBlank="1" showInputMessage="1" showErrorMessage="1" prompt="ATTENTION ! &#10;Ne jamais supprimer le contenu de cette cellule" sqref="AG1:AH1"/>
  </dataValidations>
  <printOptions horizontalCentered="1"/>
  <pageMargins left="0.15748031496062992" right="0.15748031496062992" top="0.86614173228346458" bottom="0.43307086614173229" header="0.15748031496062992" footer="0.15748031496062992"/>
  <pageSetup paperSize="8" scale="64" fitToHeight="0" orientation="landscape" r:id="rId1"/>
  <headerFooter>
    <oddHeader>&amp;C&amp;"-,Gras"&amp;9&amp;K000000&amp;F
- &amp;A -</oddHeader>
    <oddFooter>&amp;C&amp;"+,Normal"&amp;9- &amp;P / &amp;N -&amp;R&amp;9&amp;D
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/>
    <pageSetUpPr fitToPage="1"/>
  </sheetPr>
  <dimension ref="A1:AX37"/>
  <sheetViews>
    <sheetView showGridLines="0" topLeftCell="A2" zoomScale="80" zoomScaleNormal="80" workbookViewId="0">
      <selection activeCell="H14" sqref="H14"/>
    </sheetView>
  </sheetViews>
  <sheetFormatPr baseColWidth="10" defaultColWidth="15" defaultRowHeight="15"/>
  <cols>
    <col min="1" max="1" width="26.42578125" customWidth="1"/>
    <col min="2" max="3" width="8.7109375" style="6" customWidth="1"/>
    <col min="4" max="4" width="8.7109375" style="22" customWidth="1"/>
    <col min="5" max="5" width="1.7109375" customWidth="1"/>
    <col min="6" max="7" width="6.7109375" customWidth="1"/>
    <col min="8" max="8" width="1.7109375" customWidth="1"/>
    <col min="9" max="12" width="6.7109375" customWidth="1"/>
    <col min="13" max="13" width="11" customWidth="1"/>
    <col min="14" max="14" width="9" customWidth="1"/>
    <col min="15" max="18" width="6.7109375" customWidth="1"/>
    <col min="19" max="19" width="5.7109375" customWidth="1"/>
    <col min="20" max="20" width="6.85546875" customWidth="1"/>
    <col min="21" max="24" width="6.7109375" customWidth="1"/>
    <col min="25" max="25" width="12.28515625" customWidth="1"/>
    <col min="26" max="26" width="1.7109375" customWidth="1"/>
    <col min="27" max="27" width="6.7109375" customWidth="1"/>
    <col min="28" max="28" width="1.7109375" customWidth="1"/>
    <col min="29" max="29" width="1.7109375" style="28" customWidth="1"/>
    <col min="30" max="31" width="6.7109375" hidden="1" customWidth="1"/>
    <col min="32" max="32" width="1.7109375" hidden="1" customWidth="1"/>
    <col min="33" max="36" width="6.7109375" hidden="1" customWidth="1"/>
    <col min="37" max="37" width="7.7109375" hidden="1" customWidth="1"/>
    <col min="38" max="38" width="7.85546875" hidden="1" customWidth="1"/>
    <col min="39" max="43" width="6.7109375" hidden="1" customWidth="1"/>
    <col min="44" max="44" width="7.28515625" hidden="1" customWidth="1"/>
    <col min="45" max="47" width="6.7109375" hidden="1" customWidth="1"/>
    <col min="48" max="48" width="6.85546875" hidden="1" customWidth="1"/>
    <col min="49" max="49" width="1.7109375" hidden="1" customWidth="1"/>
    <col min="50" max="50" width="6.7109375" hidden="1" customWidth="1"/>
  </cols>
  <sheetData>
    <row r="1" spans="1:50">
      <c r="A1" s="138" t="s">
        <v>81</v>
      </c>
      <c r="B1" s="191" t="str">
        <f>+Paramètres!B7</f>
        <v>Cabinet CROCRCC</v>
      </c>
      <c r="C1" s="191"/>
      <c r="D1" s="191"/>
      <c r="AD1" s="35" t="s">
        <v>26</v>
      </c>
      <c r="AE1" s="36" t="s">
        <v>34</v>
      </c>
      <c r="AG1" s="37">
        <v>2</v>
      </c>
      <c r="AH1" s="37"/>
    </row>
    <row r="2" spans="1:50" ht="26.25">
      <c r="A2" s="190" t="str">
        <f>"Échéances clients du mois de février "&amp;Paramètres!B9</f>
        <v>Échéances clients du mois de février 2015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90"/>
    </row>
    <row r="3" spans="1:50" ht="15.75" thickBot="1"/>
    <row r="4" spans="1:50" s="34" customFormat="1" ht="70.5" customHeight="1">
      <c r="A4" s="192" t="s">
        <v>24</v>
      </c>
      <c r="B4" s="193"/>
      <c r="C4" s="193"/>
      <c r="D4" s="194"/>
      <c r="E4" s="32"/>
      <c r="F4" s="192" t="s">
        <v>46</v>
      </c>
      <c r="G4" s="194"/>
      <c r="H4" s="32"/>
      <c r="I4" s="192" t="s">
        <v>47</v>
      </c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32"/>
      <c r="AA4" s="87" t="s">
        <v>2</v>
      </c>
      <c r="AB4" s="32"/>
      <c r="AC4" s="33"/>
      <c r="AD4" s="195" t="s">
        <v>32</v>
      </c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7"/>
    </row>
    <row r="5" spans="1:50" ht="34.5" customHeight="1">
      <c r="A5" s="93" t="s">
        <v>3</v>
      </c>
      <c r="B5" s="94" t="s">
        <v>7</v>
      </c>
      <c r="C5" s="94" t="s">
        <v>5</v>
      </c>
      <c r="D5" s="95" t="s">
        <v>8</v>
      </c>
      <c r="E5" s="20"/>
      <c r="F5" s="93" t="s">
        <v>25</v>
      </c>
      <c r="G5" s="96" t="s">
        <v>29</v>
      </c>
      <c r="H5" s="20"/>
      <c r="I5" s="93" t="str">
        <f>JANVIER!I5</f>
        <v>TVA</v>
      </c>
      <c r="J5" s="93" t="str">
        <f>JANVIER!J5</f>
        <v>IR</v>
      </c>
      <c r="K5" s="93" t="str">
        <f>JANVIER!K5</f>
        <v>TVA / FRS ETRANGERS</v>
      </c>
      <c r="L5" s="93" t="str">
        <f>JANVIER!L5</f>
        <v>Contribution sociale de solidarité sur les revenus</v>
      </c>
      <c r="M5" s="93" t="str">
        <f>JANVIER!M5</f>
        <v>Acomptes IS</v>
      </c>
      <c r="N5" s="93" t="str">
        <f>JANVIER!N5</f>
        <v>IS</v>
      </c>
      <c r="O5" s="93" t="str">
        <f>JANVIER!O5</f>
        <v>Liasse Fiscale</v>
      </c>
      <c r="P5" s="93" t="str">
        <f>JANVIER!P5</f>
        <v>TAXE PROF</v>
      </c>
      <c r="Q5" s="93" t="str">
        <f>JANVIER!Q5</f>
        <v>Taxes locales (TE + TSC)</v>
      </c>
      <c r="R5" s="93" t="str">
        <f>JANVIER!R5</f>
        <v>Déclaration annuelle Base T.Prof</v>
      </c>
      <c r="S5" s="93" t="str">
        <f>JANVIER!S5</f>
        <v>Etat 9421</v>
      </c>
      <c r="T5" s="93" t="str">
        <f>JANVIER!T5</f>
        <v>Déclaration annuelle 
RAS sur fournisseurs étrangers</v>
      </c>
      <c r="U5" s="93" t="str">
        <f>JANVIER!U5</f>
        <v>Déclaration Honoraires</v>
      </c>
      <c r="V5" s="93" t="str">
        <f>JANVIER!V5</f>
        <v>Timbres fiscaux</v>
      </c>
      <c r="W5" s="93" t="s">
        <v>118</v>
      </c>
      <c r="X5" s="93" t="str">
        <f>JANVIER!X5</f>
        <v>Déclaration annuelle 
de protata des deductions - TVA</v>
      </c>
      <c r="Y5" s="93" t="str">
        <f>JANVIER!Y5</f>
        <v>Vignette</v>
      </c>
      <c r="Z5" s="20"/>
      <c r="AA5" s="93" t="str">
        <f>JANVIER!AA5</f>
        <v>Office du change</v>
      </c>
      <c r="AB5" s="84"/>
      <c r="AD5" s="85" t="s">
        <v>25</v>
      </c>
      <c r="AE5" s="86" t="s">
        <v>29</v>
      </c>
      <c r="AF5" s="88"/>
      <c r="AG5" s="93" t="str">
        <f t="shared" ref="AG5:AT5" si="0">I5</f>
        <v>TVA</v>
      </c>
      <c r="AH5" s="93" t="str">
        <f t="shared" si="0"/>
        <v>IR</v>
      </c>
      <c r="AI5" s="93" t="str">
        <f t="shared" si="0"/>
        <v>TVA / FRS ETRANGERS</v>
      </c>
      <c r="AJ5" s="93" t="str">
        <f t="shared" si="0"/>
        <v>Contribution sociale de solidarité sur les revenus</v>
      </c>
      <c r="AK5" s="93" t="str">
        <f t="shared" si="0"/>
        <v>Acomptes IS</v>
      </c>
      <c r="AL5" s="93" t="str">
        <f t="shared" si="0"/>
        <v>IS</v>
      </c>
      <c r="AM5" s="93" t="str">
        <f t="shared" si="0"/>
        <v>Liasse Fiscale</v>
      </c>
      <c r="AN5" s="93" t="str">
        <f t="shared" si="0"/>
        <v>TAXE PROF</v>
      </c>
      <c r="AO5" s="93" t="str">
        <f t="shared" si="0"/>
        <v>Taxes locales (TE + TSC)</v>
      </c>
      <c r="AP5" s="93" t="str">
        <f t="shared" si="0"/>
        <v>Déclaration annuelle Base T.Prof</v>
      </c>
      <c r="AQ5" s="93" t="str">
        <f t="shared" si="0"/>
        <v>Etat 9421</v>
      </c>
      <c r="AR5" s="93" t="str">
        <f t="shared" si="0"/>
        <v>Déclaration annuelle 
RAS sur fournisseurs étrangers</v>
      </c>
      <c r="AS5" s="93" t="str">
        <f t="shared" si="0"/>
        <v>Déclaration Honoraires</v>
      </c>
      <c r="AT5" s="93" t="str">
        <f t="shared" si="0"/>
        <v>Timbres fiscaux</v>
      </c>
      <c r="AU5" s="93" t="str">
        <f>X5</f>
        <v>Déclaration annuelle 
de protata des deductions - TVA</v>
      </c>
      <c r="AV5" s="93" t="str">
        <f>Y5</f>
        <v>Vignette</v>
      </c>
      <c r="AW5" s="89"/>
      <c r="AX5" s="93" t="str">
        <f t="shared" ref="AX5" si="1">AA5</f>
        <v>Office du change</v>
      </c>
    </row>
    <row r="6" spans="1:50" s="91" customFormat="1">
      <c r="A6" s="103"/>
      <c r="B6" s="104"/>
      <c r="C6" s="104"/>
      <c r="D6" s="105"/>
      <c r="E6" s="20"/>
      <c r="F6" s="103"/>
      <c r="G6" s="106"/>
      <c r="H6" s="20"/>
      <c r="I6" s="103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20"/>
      <c r="AA6" s="107"/>
      <c r="AB6" s="84"/>
      <c r="AD6" s="108"/>
      <c r="AE6" s="109"/>
      <c r="AF6" s="88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92"/>
      <c r="AX6" s="110"/>
    </row>
    <row r="7" spans="1:50" s="123" customFormat="1">
      <c r="A7" s="113" t="str">
        <f>IF(ISBLANK('Informations clients'!A7),"",'Informations clients'!A7)</f>
        <v>CLT/7</v>
      </c>
      <c r="B7" s="124" t="str">
        <f>IF(ISBLANK('Informations clients'!C7),"",'Informations clients'!C7)</f>
        <v/>
      </c>
      <c r="C7" s="124" t="str">
        <f>IF(ISBLANK('Informations clients'!E7),"",'Informations clients'!E7)</f>
        <v>Consultant 3</v>
      </c>
      <c r="D7" s="126">
        <f>IF(ISBLANK('Informations clients'!G7),"",'Informations clients'!G7)</f>
        <v>42277</v>
      </c>
      <c r="E7" s="114"/>
      <c r="F7" s="127"/>
      <c r="G7" s="128"/>
      <c r="H7" s="114"/>
      <c r="I7" s="127"/>
      <c r="J7" s="129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14"/>
      <c r="AA7" s="131"/>
      <c r="AB7" s="115"/>
      <c r="AC7" s="116"/>
      <c r="AD7" s="117">
        <f>+IF(ISBLANK('Informations clients'!I7),0,
IF($AG$1=MONTH('Informations clients'!K7),1,0))</f>
        <v>0</v>
      </c>
      <c r="AE7" s="118">
        <f>+IF(ISBLANK('Informations clients'!J7),0,
IF(MONTH('Informations clients'!K7)=$AG$1,1,0))</f>
        <v>0</v>
      </c>
      <c r="AF7" s="119"/>
      <c r="AG7">
        <f>+IF(ISBLANK('Informations clients'!$N7),0,IF('Informations clients'!$N7="Réel mensuel",1,IF('Informations clients'!$N7="Réel trimestriel",IF(AND($AG$1=3,$AG$1=6,$AG$1=9,$AG$1=12),1,0),0)))</f>
        <v>1</v>
      </c>
      <c r="AH7" s="120">
        <f>+IF(ISBLANK('Informations clients'!O7),0,
IF(VLOOKUP('Informations clients'!O7,Technique!$A$79:$B$81,2,FALSE)=1,0,
IF(VLOOKUP('Informations clients'!O7,Technique!$A$79:$B$81,2,FALSE)=2,1,
IF($AG$1=1,1,0))))</f>
        <v>0</v>
      </c>
      <c r="AI7" s="120">
        <f>+IF(ISBLANK('Informations clients'!P7),0,
IF(MONTH('Informations clients'!T7)=$AG$1,1,0))</f>
        <v>0</v>
      </c>
      <c r="AJ7" s="120">
        <f>+IF(ISBLANK('Informations clients'!Q7),0,IF($AG$1=EDATE('Informations clients'!G7,3),1,0))</f>
        <v>0</v>
      </c>
      <c r="AK7" s="120">
        <f>+IF(ISBLANK('Informations clients'!R7),0,
IF($AG$1=5,1,0))</f>
        <v>0</v>
      </c>
      <c r="AL7" s="120">
        <f>+IF(ISBLANK('Informations clients'!G7),0,IF($AG$1=3,1,0))</f>
        <v>0</v>
      </c>
      <c r="AM7" s="120">
        <f>+IF(ISBLANK('Informations clients'!G7),0,IF($AG$1=3,1,0))</f>
        <v>0</v>
      </c>
      <c r="AN7" s="120">
        <f>IF(ISBLANK('Informations clients'!U7),0,
IF($AG$1=12,1,0))</f>
        <v>0</v>
      </c>
      <c r="AO7" s="120">
        <f>IF(ISBLANK('Informations clients'!#REF!),0,
IF($AG$1=6,1,0))</f>
        <v>0</v>
      </c>
      <c r="AP7" s="120">
        <f>IF(ISBLANK('Informations clients'!#REF!),0,
IF($AG$1=12,1,0))</f>
        <v>0</v>
      </c>
      <c r="AQ7" s="120">
        <f>+IF(ISBLANK('Informations clients'!X7),0,IF($AG$1=2,1,0))</f>
        <v>1</v>
      </c>
      <c r="AR7" s="120">
        <f>IF(ISBLANK('Informations clients'!L7),0,
IF($AG$1=2,1,0))</f>
        <v>1</v>
      </c>
      <c r="AS7" s="120">
        <f>IF(ISBLANK('Informations clients'!AF7),0,
IF(ISBLANK('Informations clients'!U7),0,IF(VLOOKUP('Informations clients'!AF7,Technique!$H$45:$I$48,2,FALSE)=1,0,INDEX(Technique!$B$45:$F$58,MATCH($AG$1,Technique!$B$45:$B$58,0),MATCH('Informations clients'!AF7,Technique!$B$45:$F$45,0)))))</f>
        <v>0</v>
      </c>
      <c r="AT7" s="120">
        <f>+IF(ISBLANK('Informations clients'!AF7),0,
IF(ISBLANK('Informations clients'!V7),0,IF(VLOOKUP('Informations clients'!AF7,Technique!$H$45:$I$48,2,FALSE)=1,0,INDEX(Technique!$B$62:$F$75,MATCH($AG$1,Technique!$B$62:$B$75,0),MATCH('Informations clients'!AF7,Technique!$B$62:$F$62,0)))))</f>
        <v>0</v>
      </c>
      <c r="AU7" s="120">
        <f>+IF(ISBLANK('Informations clients'!AF7),0,
IF(ISBLANK('Informations clients'!W7),0,IF(AND($AG$1=5,VLOOKUP('Informations clients'!AF7,Technique!$H$45:$I$48,2,FALSE)=4),1,0)))</f>
        <v>0</v>
      </c>
      <c r="AV7" s="120">
        <f>+IF(ISBLANK('Informations clients'!X7),0,IF($AG$1=5,1,0))</f>
        <v>0</v>
      </c>
      <c r="AW7" s="121"/>
      <c r="AX7" s="122">
        <f>+IF(ISBLANK('Informations clients'!AG7),0,
IF($AG$1=5,1,0))</f>
        <v>0</v>
      </c>
    </row>
    <row r="8" spans="1:50" s="123" customFormat="1" ht="11.25">
      <c r="A8" s="113" t="str">
        <f>IF(ISBLANK('Informations clients'!A8),"",'Informations clients'!A8)</f>
        <v>CLT/8</v>
      </c>
      <c r="B8" s="124" t="str">
        <f>IF(ISBLANK('Informations clients'!C8),"",'Informations clients'!C8)</f>
        <v/>
      </c>
      <c r="C8" s="124" t="str">
        <f>IF(ISBLANK('Informations clients'!E8),"",'Informations clients'!E8)</f>
        <v>Consultant 2</v>
      </c>
      <c r="D8" s="126">
        <f>IF(ISBLANK('Informations clients'!G8),"",'Informations clients'!G8)</f>
        <v>42369</v>
      </c>
      <c r="E8" s="114"/>
      <c r="F8" s="127"/>
      <c r="G8" s="128"/>
      <c r="H8" s="114"/>
      <c r="I8" s="127"/>
      <c r="J8" s="129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14"/>
      <c r="AA8" s="131"/>
      <c r="AB8" s="115"/>
      <c r="AC8" s="116"/>
      <c r="AD8" s="117">
        <f>+IF(ISBLANK('Informations clients'!I8),0,
IF($AG$1=MONTH('Informations clients'!K8),1,0))</f>
        <v>0</v>
      </c>
      <c r="AE8" s="118">
        <f>+IF(ISBLANK('Informations clients'!J8),0,
IF(MONTH('Informations clients'!K8)=$AG$1,1,0))</f>
        <v>0</v>
      </c>
      <c r="AF8" s="119"/>
      <c r="AG8" s="117">
        <f>+IF(ISBLANK('Informations clients'!N8),0,
INDEX(Technique!$B$11:$F$23,MATCH($AG$1,Technique!$B$11:$B$23,0),MATCH(VLOOKUP('Informations clients'!N8,Technique!$A$4:$B$6,2,FALSE),Technique!$B$11:$F$11,0)))</f>
        <v>0</v>
      </c>
      <c r="AH8" s="120">
        <f>+IF(ISBLANK('Informations clients'!O8),0,
IF(VLOOKUP('Informations clients'!O8,Technique!$A$79:$B$81,2,FALSE)=1,0,
IF(VLOOKUP('Informations clients'!O8,Technique!$A$79:$B$81,2,FALSE)=2,1,
IF($AG$1=1,1,0))))</f>
        <v>1</v>
      </c>
      <c r="AI8" s="120">
        <f>+IF(ISBLANK('Informations clients'!P8),0,
IF(MONTH('Informations clients'!T8)=$AG$1,1,0))</f>
        <v>0</v>
      </c>
      <c r="AJ8" s="120">
        <f>+IF(ISBLANK('Informations clients'!Q8),0,IF($AG$1=EDATE('Informations clients'!G8,3),1,0))</f>
        <v>0</v>
      </c>
      <c r="AK8" s="120">
        <f>+IF(ISBLANK('Informations clients'!R8),0,
IF($AG$1=5,1,0))</f>
        <v>0</v>
      </c>
      <c r="AL8" s="120">
        <f>+IF(ISBLANK('Informations clients'!G8),0,IF($AG$1=3,1,0))</f>
        <v>0</v>
      </c>
      <c r="AM8" s="120">
        <f>+IF(ISBLANK('Informations clients'!G8),0,IF($AG$1=3,1,0))</f>
        <v>0</v>
      </c>
      <c r="AN8" s="120">
        <f>IF(ISBLANK('Informations clients'!U8),0,
IF($AG$1=12,1,0))</f>
        <v>0</v>
      </c>
      <c r="AO8" s="120">
        <f>IF(ISBLANK('Informations clients'!#REF!),0,
IF($AG$1=6,1,0))</f>
        <v>0</v>
      </c>
      <c r="AP8" s="120">
        <f>IF(ISBLANK('Informations clients'!#REF!),0,
IF($AG$1=12,1,0))</f>
        <v>0</v>
      </c>
      <c r="AQ8" s="120">
        <f>+IF(ISBLANK('Informations clients'!X8),0,IF($AG$1=2,1,0))</f>
        <v>1</v>
      </c>
      <c r="AR8" s="120">
        <f>IF(ISBLANK('Informations clients'!L8),0,
IF($AG$1=2,1,0))</f>
        <v>1</v>
      </c>
      <c r="AS8" s="120">
        <f>IF(ISBLANK('Informations clients'!AF8),0,
IF(ISBLANK('Informations clients'!U8),0,IF(VLOOKUP('Informations clients'!AF8,Technique!$H$45:$I$48,2,FALSE)=1,0,INDEX(Technique!$B$45:$F$58,MATCH($AG$1,Technique!$B$45:$B$58,0),MATCH('Informations clients'!AF8,Technique!$B$45:$F$45,0)))))</f>
        <v>1</v>
      </c>
      <c r="AT8" s="120">
        <f>+IF(ISBLANK('Informations clients'!AF8),0,
IF(ISBLANK('Informations clients'!V8),0,IF(VLOOKUP('Informations clients'!AF8,Technique!$H$45:$I$48,2,FALSE)=1,0,INDEX(Technique!$B$62:$F$75,MATCH($AG$1,Technique!$B$62:$B$75,0),MATCH('Informations clients'!AF8,Technique!$B$62:$F$62,0)))))</f>
        <v>1</v>
      </c>
      <c r="AU8" s="120">
        <f>+IF(ISBLANK('Informations clients'!AF8),0,
IF(AND($AG$1=5,VLOOKUP('Informations clients'!AF8,Technique!$H$45:$I$48,2,FALSE)=4),1,0))</f>
        <v>0</v>
      </c>
      <c r="AV8" s="120">
        <f>+IF(ISBLANK('Informations clients'!X8),0,IF($AG$1=5,1,0))</f>
        <v>0</v>
      </c>
      <c r="AW8" s="121"/>
      <c r="AX8" s="122">
        <f>+IF(ISBLANK('Informations clients'!AG8),0,
IF($AG$1=5,1,0))</f>
        <v>0</v>
      </c>
    </row>
    <row r="9" spans="1:50" s="123" customFormat="1" ht="11.25">
      <c r="A9" s="113" t="str">
        <f>IF(ISBLANK('Informations clients'!A9),"",'Informations clients'!A9)</f>
        <v/>
      </c>
      <c r="B9" s="124" t="str">
        <f>IF(ISBLANK('Informations clients'!C9),"",'Informations clients'!C9)</f>
        <v/>
      </c>
      <c r="C9" s="124" t="str">
        <f>IF(ISBLANK('Informations clients'!E9),"",'Informations clients'!E9)</f>
        <v/>
      </c>
      <c r="D9" s="126">
        <f>IF(ISBLANK('Informations clients'!G9),"",'Informations clients'!G9)</f>
        <v>42185</v>
      </c>
      <c r="E9" s="114"/>
      <c r="F9" s="127"/>
      <c r="G9" s="128"/>
      <c r="H9" s="114"/>
      <c r="I9" s="127"/>
      <c r="J9" s="129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14"/>
      <c r="AA9" s="131"/>
      <c r="AB9" s="115"/>
      <c r="AC9" s="116"/>
      <c r="AD9" s="117">
        <f>+IF(ISBLANK('Informations clients'!I9),0,
IF($AG$1=MONTH('Informations clients'!K9),1,0))</f>
        <v>0</v>
      </c>
      <c r="AE9" s="118">
        <f>+IF(ISBLANK('Informations clients'!J9),0,
IF(MONTH('Informations clients'!K9)=$AG$1,1,0))</f>
        <v>0</v>
      </c>
      <c r="AF9" s="119"/>
      <c r="AG9" s="117">
        <f>+IF(ISBLANK('Informations clients'!N9),0,
INDEX(Technique!$B$11:$F$23,MATCH($AG$1,Technique!$B$11:$B$23,0),MATCH(VLOOKUP('Informations clients'!N9,Technique!$A$4:$B$6,2,FALSE),Technique!$B$11:$F$11,0)))</f>
        <v>0</v>
      </c>
      <c r="AH9" s="120">
        <f>+IF(ISBLANK('Informations clients'!O9),0,
IF(VLOOKUP('Informations clients'!O9,Technique!$A$79:$B$81,2,FALSE)=1,0,
IF(VLOOKUP('Informations clients'!O9,Technique!$A$79:$B$81,2,FALSE)=2,1,
IF($AG$1=1,1,0))))</f>
        <v>0</v>
      </c>
      <c r="AI9" s="120">
        <f>+IF(ISBLANK('Informations clients'!P9),0,
IF(MONTH('Informations clients'!T9)=$AG$1,1,0))</f>
        <v>0</v>
      </c>
      <c r="AJ9" s="120">
        <f>+IF(ISBLANK('Informations clients'!Q9),0,IF($AG$1=EDATE('Informations clients'!G9,3),1,0))</f>
        <v>0</v>
      </c>
      <c r="AK9" s="120">
        <f>+IF(ISBLANK('Informations clients'!R9),0,
IF($AG$1=5,1,0))</f>
        <v>0</v>
      </c>
      <c r="AL9" s="120">
        <f>+IF(ISBLANK('Informations clients'!G9),0,IF($AG$1=3,1,0))</f>
        <v>0</v>
      </c>
      <c r="AM9" s="120">
        <f>+IF(ISBLANK('Informations clients'!G9),0,IF($AG$1=3,1,0))</f>
        <v>0</v>
      </c>
      <c r="AN9" s="120">
        <f>IF(ISBLANK('Informations clients'!U9),0,
IF($AG$1=12,1,0))</f>
        <v>0</v>
      </c>
      <c r="AO9" s="120">
        <f>IF(ISBLANK('Informations clients'!#REF!),0,
IF($AG$1=6,1,0))</f>
        <v>0</v>
      </c>
      <c r="AP9" s="120">
        <f>IF(ISBLANK('Informations clients'!#REF!),0,
IF($AG$1=12,1,0))</f>
        <v>0</v>
      </c>
      <c r="AQ9" s="120">
        <f>+IF(ISBLANK('Informations clients'!X9),0,IF($AG$1=2,1,0))</f>
        <v>1</v>
      </c>
      <c r="AR9" s="120">
        <f>IF(ISBLANK('Informations clients'!L9),0,
IF($AG$1=2,1,0))</f>
        <v>1</v>
      </c>
      <c r="AS9" s="120">
        <f>IF(ISBLANK('Informations clients'!AF9),0,
IF(ISBLANK('Informations clients'!U9),0,IF(VLOOKUP('Informations clients'!AF9,Technique!$H$45:$I$48,2,FALSE)=1,0,INDEX(Technique!$B$45:$F$58,MATCH($AG$1,Technique!$B$45:$B$58,0),MATCH('Informations clients'!AF9,Technique!$B$45:$F$45,0)))))</f>
        <v>0</v>
      </c>
      <c r="AT9" s="120">
        <f>+IF(ISBLANK('Informations clients'!AF9),0,
IF(ISBLANK('Informations clients'!V9),0,IF(VLOOKUP('Informations clients'!AF9,Technique!$H$45:$I$48,2,FALSE)=1,0,INDEX(Technique!$B$62:$F$75,MATCH($AG$1,Technique!$B$62:$B$75,0),MATCH('Informations clients'!AF9,Technique!$B$62:$F$62,0)))))</f>
        <v>0</v>
      </c>
      <c r="AU9" s="120">
        <f>+IF(ISBLANK('Informations clients'!AF9),0,
IF(AND($AG$1=5,VLOOKUP('Informations clients'!AF9,Technique!$H$45:$I$48,2,FALSE)=4),1,0))</f>
        <v>0</v>
      </c>
      <c r="AV9" s="120">
        <f>+IF(ISBLANK('Informations clients'!X9),0,IF($AG$1=5,1,0))</f>
        <v>0</v>
      </c>
      <c r="AW9" s="121"/>
      <c r="AX9" s="122">
        <f>+IF(ISBLANK('Informations clients'!AG9),0,
IF($AG$1=5,1,0))</f>
        <v>0</v>
      </c>
    </row>
    <row r="10" spans="1:50" s="123" customFormat="1" ht="11.25">
      <c r="A10" s="113" t="str">
        <f>IF(ISBLANK('Informations clients'!A10),"",'Informations clients'!A10)</f>
        <v/>
      </c>
      <c r="B10" s="124" t="str">
        <f>IF(ISBLANK('Informations clients'!C10),"",'Informations clients'!C10)</f>
        <v/>
      </c>
      <c r="C10" s="124" t="str">
        <f>IF(ISBLANK('Informations clients'!E10),"",'Informations clients'!E10)</f>
        <v/>
      </c>
      <c r="D10" s="126">
        <f>IF(ISBLANK('Informations clients'!G10),"",'Informations clients'!G10)</f>
        <v>42369</v>
      </c>
      <c r="E10" s="114"/>
      <c r="F10" s="127"/>
      <c r="G10" s="128"/>
      <c r="H10" s="114"/>
      <c r="I10" s="127"/>
      <c r="J10" s="129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14"/>
      <c r="AA10" s="131"/>
      <c r="AB10" s="115"/>
      <c r="AC10" s="116"/>
      <c r="AD10" s="117">
        <f>+IF(ISBLANK('Informations clients'!I10),0,
IF($AG$1=MONTH('Informations clients'!K10),1,0))</f>
        <v>0</v>
      </c>
      <c r="AE10" s="118">
        <f>+IF(ISBLANK('Informations clients'!J10),0,
IF(MONTH('Informations clients'!K10)=$AG$1,1,0))</f>
        <v>0</v>
      </c>
      <c r="AF10" s="119"/>
      <c r="AG10" s="117">
        <f>+IF(ISBLANK('Informations clients'!N10),0,
INDEX(Technique!$B$11:$F$23,MATCH($AG$1,Technique!$B$11:$B$23,0),MATCH(VLOOKUP('Informations clients'!N10,Technique!$A$4:$B$6,2,FALSE),Technique!$B$11:$F$11,0)))</f>
        <v>1</v>
      </c>
      <c r="AH10" s="120">
        <f>+IF(ISBLANK('Informations clients'!O10),0,
IF(VLOOKUP('Informations clients'!O10,Technique!$A$79:$B$81,2,FALSE)=1,0,
IF(VLOOKUP('Informations clients'!O10,Technique!$A$79:$B$81,2,FALSE)=2,1,
IF($AG$1=1,1,0))))</f>
        <v>0</v>
      </c>
      <c r="AI10" s="120">
        <f>+IF(ISBLANK('Informations clients'!P10),0,
IF(MONTH('Informations clients'!T10)=$AG$1,1,0))</f>
        <v>0</v>
      </c>
      <c r="AJ10" s="120">
        <f>+IF(ISBLANK('Informations clients'!Q10),0,IF($AG$1=EDATE('Informations clients'!G10,3),1,0))</f>
        <v>0</v>
      </c>
      <c r="AK10" s="120">
        <f>+IF(ISBLANK('Informations clients'!R10),0,
IF($AG$1=5,1,0))</f>
        <v>0</v>
      </c>
      <c r="AL10" s="120">
        <f>+IF(ISBLANK('Informations clients'!G10),0,IF($AG$1=3,1,0))</f>
        <v>0</v>
      </c>
      <c r="AM10" s="120">
        <f>+IF(ISBLANK('Informations clients'!G10),0,IF($AG$1=3,1,0))</f>
        <v>0</v>
      </c>
      <c r="AN10" s="120">
        <f>IF(ISBLANK('Informations clients'!U10),0,
IF($AG$1=12,1,0))</f>
        <v>0</v>
      </c>
      <c r="AO10" s="120">
        <f>IF(ISBLANK('Informations clients'!#REF!),0,
IF($AG$1=6,1,0))</f>
        <v>0</v>
      </c>
      <c r="AP10" s="120">
        <f>IF(ISBLANK('Informations clients'!#REF!),0,
IF($AG$1=12,1,0))</f>
        <v>0</v>
      </c>
      <c r="AQ10" s="120">
        <f>+IF(ISBLANK('Informations clients'!X10),0,IF($AG$1=2,1,0))</f>
        <v>1</v>
      </c>
      <c r="AR10" s="120">
        <f>IF(ISBLANK('Informations clients'!L10),0,
IF($AG$1=2,1,0))</f>
        <v>1</v>
      </c>
      <c r="AS10" s="120">
        <f>IF(ISBLANK('Informations clients'!AF10),0,
IF(ISBLANK('Informations clients'!U10),0,IF(VLOOKUP('Informations clients'!AF10,Technique!$H$45:$I$48,2,FALSE)=1,0,INDEX(Technique!$B$45:$F$58,MATCH($AG$1,Technique!$B$45:$B$58,0),MATCH('Informations clients'!AF10,Technique!$B$45:$F$45,0)))))</f>
        <v>0</v>
      </c>
      <c r="AT10" s="120">
        <f>+IF(ISBLANK('Informations clients'!AF10),0,
IF(ISBLANK('Informations clients'!V10),0,IF(VLOOKUP('Informations clients'!AF10,Technique!$H$45:$I$48,2,FALSE)=1,0,INDEX(Technique!$B$62:$F$75,MATCH($AG$1,Technique!$B$62:$B$75,0),MATCH('Informations clients'!AF10,Technique!$B$62:$F$62,0)))))</f>
        <v>0</v>
      </c>
      <c r="AU10" s="120">
        <f>+IF(ISBLANK('Informations clients'!AF10),0,
IF(AND($AG$1=5,VLOOKUP('Informations clients'!AF10,Technique!$H$45:$I$48,2,FALSE)=4),1,0))</f>
        <v>0</v>
      </c>
      <c r="AV10" s="120">
        <f>+IF(ISBLANK('Informations clients'!X10),0,IF($AG$1=5,1,0))</f>
        <v>0</v>
      </c>
      <c r="AW10" s="121"/>
      <c r="AX10" s="122">
        <f>+IF(ISBLANK('Informations clients'!AG10),0,
IF($AG$1=5,1,0))</f>
        <v>0</v>
      </c>
    </row>
    <row r="11" spans="1:50" s="123" customFormat="1" ht="11.25">
      <c r="A11" s="113" t="str">
        <f>IF(ISBLANK('Informations clients'!A11),"",'Informations clients'!A11)</f>
        <v/>
      </c>
      <c r="B11" s="124" t="str">
        <f>IF(ISBLANK('Informations clients'!C11),"",'Informations clients'!C11)</f>
        <v/>
      </c>
      <c r="C11" s="124" t="str">
        <f>IF(ISBLANK('Informations clients'!E11),"",'Informations clients'!E11)</f>
        <v/>
      </c>
      <c r="D11" s="126" t="str">
        <f>IF(ISBLANK('Informations clients'!G11),"",'Informations clients'!G11)</f>
        <v/>
      </c>
      <c r="E11" s="114"/>
      <c r="F11" s="127"/>
      <c r="G11" s="128"/>
      <c r="H11" s="114"/>
      <c r="I11" s="127"/>
      <c r="J11" s="129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14"/>
      <c r="AA11" s="131"/>
      <c r="AB11" s="115"/>
      <c r="AC11" s="116"/>
      <c r="AD11" s="117">
        <f>+IF(ISBLANK('Informations clients'!I11),0,
IF($AG$1=MONTH('Informations clients'!K11),1,0))</f>
        <v>0</v>
      </c>
      <c r="AE11" s="118">
        <f>+IF(ISBLANK('Informations clients'!J11),0,
IF(MONTH('Informations clients'!K11)=$AG$1,1,0))</f>
        <v>0</v>
      </c>
      <c r="AF11" s="119"/>
      <c r="AG11" s="117">
        <f>+IF(ISBLANK('Informations clients'!N11),0,
INDEX(Technique!$B$11:$F$23,MATCH($AG$1,Technique!$B$11:$B$23,0),MATCH(VLOOKUP('Informations clients'!N11,Technique!$A$4:$B$6,2,FALSE),Technique!$B$11:$F$11,0)))</f>
        <v>0</v>
      </c>
      <c r="AH11" s="120">
        <f>+IF(ISBLANK('Informations clients'!O11),0,
IF(VLOOKUP('Informations clients'!O11,Technique!$A$79:$B$81,2,FALSE)=1,0,
IF(VLOOKUP('Informations clients'!O11,Technique!$A$79:$B$81,2,FALSE)=2,1,
IF($AG$1=1,1,0))))</f>
        <v>0</v>
      </c>
      <c r="AI11" s="120">
        <f>+IF(ISBLANK('Informations clients'!P11),0,
IF(MONTH('Informations clients'!T11)=$AG$1,1,0))</f>
        <v>0</v>
      </c>
      <c r="AJ11" s="120">
        <f>+IF(ISBLANK('Informations clients'!Q11),0,IF($AG$1=EDATE('Informations clients'!G11,3),1,0))</f>
        <v>0</v>
      </c>
      <c r="AK11" s="120">
        <f>+IF(ISBLANK('Informations clients'!R11),0,
IF($AG$1=5,1,0))</f>
        <v>0</v>
      </c>
      <c r="AL11" s="120">
        <f>+IF(ISBLANK('Informations clients'!G11),0,IF($AG$1=3,1,0))</f>
        <v>0</v>
      </c>
      <c r="AM11" s="120">
        <f>+IF(ISBLANK('Informations clients'!G11),0,IF($AG$1=3,1,0))</f>
        <v>0</v>
      </c>
      <c r="AN11" s="120">
        <f>IF(ISBLANK('Informations clients'!U11),0,
IF($AG$1=12,1,0))</f>
        <v>0</v>
      </c>
      <c r="AO11" s="120">
        <f>IF(ISBLANK('Informations clients'!#REF!),0,
IF($AG$1=6,1,0))</f>
        <v>0</v>
      </c>
      <c r="AP11" s="120">
        <f>IF(ISBLANK('Informations clients'!#REF!),0,
IF($AG$1=12,1,0))</f>
        <v>0</v>
      </c>
      <c r="AQ11" s="120">
        <f>+IF(ISBLANK('Informations clients'!X11),0,IF($AG$1=2,1,0))</f>
        <v>0</v>
      </c>
      <c r="AR11" s="120">
        <f>IF(ISBLANK('Informations clients'!L11),0,
IF($AG$1=2,1,0))</f>
        <v>0</v>
      </c>
      <c r="AS11" s="120">
        <f>IF(ISBLANK('Informations clients'!AF11),0,
IF(ISBLANK('Informations clients'!U11),0,IF(VLOOKUP('Informations clients'!AF11,Technique!$H$45:$I$48,2,FALSE)=1,0,INDEX(Technique!$B$45:$F$58,MATCH($AG$1,Technique!$B$45:$B$58,0),MATCH('Informations clients'!AF11,Technique!$B$45:$F$45,0)))))</f>
        <v>0</v>
      </c>
      <c r="AT11" s="120">
        <f>+IF(ISBLANK('Informations clients'!AF11),0,
IF(ISBLANK('Informations clients'!V11),0,IF(VLOOKUP('Informations clients'!AF11,Technique!$H$45:$I$48,2,FALSE)=1,0,INDEX(Technique!$B$62:$F$75,MATCH($AG$1,Technique!$B$62:$B$75,0),MATCH('Informations clients'!AF11,Technique!$B$62:$F$62,0)))))</f>
        <v>0</v>
      </c>
      <c r="AU11" s="120">
        <f>+IF(ISBLANK('Informations clients'!AF11),0,
IF(AND($AG$1=5,VLOOKUP('Informations clients'!AF11,Technique!$H$45:$I$48,2,FALSE)=4),1,0))</f>
        <v>0</v>
      </c>
      <c r="AV11" s="120">
        <f>+IF(ISBLANK('Informations clients'!X11),0,IF($AG$1=5,1,0))</f>
        <v>0</v>
      </c>
      <c r="AW11" s="121"/>
      <c r="AX11" s="122">
        <f>+IF(ISBLANK('Informations clients'!AG11),0,
IF($AG$1=5,1,0))</f>
        <v>0</v>
      </c>
    </row>
    <row r="12" spans="1:50" s="123" customFormat="1" ht="11.25">
      <c r="A12" s="113" t="str">
        <f>IF(ISBLANK('Informations clients'!A12),"",'Informations clients'!A12)</f>
        <v/>
      </c>
      <c r="B12" s="124" t="str">
        <f>IF(ISBLANK('Informations clients'!C12),"",'Informations clients'!C12)</f>
        <v/>
      </c>
      <c r="C12" s="124" t="str">
        <f>IF(ISBLANK('Informations clients'!E12),"",'Informations clients'!E12)</f>
        <v/>
      </c>
      <c r="D12" s="126" t="str">
        <f>IF(ISBLANK('Informations clients'!G12),"",'Informations clients'!G12)</f>
        <v/>
      </c>
      <c r="E12" s="114"/>
      <c r="F12" s="127"/>
      <c r="G12" s="128"/>
      <c r="H12" s="114"/>
      <c r="I12" s="127"/>
      <c r="J12" s="129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14"/>
      <c r="AA12" s="131"/>
      <c r="AB12" s="115"/>
      <c r="AC12" s="116"/>
      <c r="AD12" s="117">
        <f>+IF(ISBLANK('Informations clients'!I12),0,
IF($AG$1=MONTH('Informations clients'!K12),1,0))</f>
        <v>0</v>
      </c>
      <c r="AE12" s="118">
        <f>+IF(ISBLANK('Informations clients'!J12),0,
IF(MONTH('Informations clients'!K12)=$AG$1,1,0))</f>
        <v>0</v>
      </c>
      <c r="AF12" s="119"/>
      <c r="AG12" s="117">
        <f>+IF(ISBLANK('Informations clients'!N12),0,
INDEX(Technique!$B$11:$F$23,MATCH($AG$1,Technique!$B$11:$B$23,0),MATCH(VLOOKUP('Informations clients'!N12,Technique!$A$4:$B$6,2,FALSE),Technique!$B$11:$F$11,0)))</f>
        <v>0</v>
      </c>
      <c r="AH12" s="120">
        <f>+IF(ISBLANK('Informations clients'!O12),0,
IF(VLOOKUP('Informations clients'!O12,Technique!$A$79:$B$81,2,FALSE)=1,0,
IF(VLOOKUP('Informations clients'!O12,Technique!$A$79:$B$81,2,FALSE)=2,1,
IF($AG$1=1,1,0))))</f>
        <v>0</v>
      </c>
      <c r="AI12" s="120">
        <f>+IF(ISBLANK('Informations clients'!P12),0,
IF(MONTH('Informations clients'!T12)=$AG$1,1,0))</f>
        <v>0</v>
      </c>
      <c r="AJ12" s="120">
        <f>+IF(ISBLANK('Informations clients'!Q12),0,IF($AG$1=EDATE('Informations clients'!G12,3),1,0))</f>
        <v>0</v>
      </c>
      <c r="AK12" s="120">
        <f>+IF(ISBLANK('Informations clients'!R12),0,
IF($AG$1=5,1,0))</f>
        <v>0</v>
      </c>
      <c r="AL12" s="120">
        <f>+IF(ISBLANK('Informations clients'!G12),0,IF($AG$1=3,1,0))</f>
        <v>0</v>
      </c>
      <c r="AM12" s="120">
        <f>+IF(ISBLANK('Informations clients'!G12),0,IF($AG$1=3,1,0))</f>
        <v>0</v>
      </c>
      <c r="AN12" s="120">
        <f>IF(ISBLANK('Informations clients'!U12),0,
IF($AG$1=12,1,0))</f>
        <v>0</v>
      </c>
      <c r="AO12" s="120">
        <f>IF(ISBLANK('Informations clients'!#REF!),0,
IF($AG$1=6,1,0))</f>
        <v>0</v>
      </c>
      <c r="AP12" s="120">
        <f>IF(ISBLANK('Informations clients'!#REF!),0,
IF($AG$1=12,1,0))</f>
        <v>0</v>
      </c>
      <c r="AQ12" s="120">
        <f>+IF(ISBLANK('Informations clients'!X12),0,IF($AG$1=2,1,0))</f>
        <v>0</v>
      </c>
      <c r="AR12" s="120">
        <f>IF(ISBLANK('Informations clients'!L12),0,
IF($AG$1=2,1,0))</f>
        <v>0</v>
      </c>
      <c r="AS12" s="120">
        <f>IF(ISBLANK('Informations clients'!AF12),0,
IF(ISBLANK('Informations clients'!U12),0,IF(VLOOKUP('Informations clients'!AF12,Technique!$H$45:$I$48,2,FALSE)=1,0,INDEX(Technique!$B$45:$F$58,MATCH($AG$1,Technique!$B$45:$B$58,0),MATCH('Informations clients'!AF12,Technique!$B$45:$F$45,0)))))</f>
        <v>0</v>
      </c>
      <c r="AT12" s="120">
        <f>+IF(ISBLANK('Informations clients'!AF12),0,
IF(ISBLANK('Informations clients'!V12),0,IF(VLOOKUP('Informations clients'!AF12,Technique!$H$45:$I$48,2,FALSE)=1,0,INDEX(Technique!$B$62:$F$75,MATCH($AG$1,Technique!$B$62:$B$75,0),MATCH('Informations clients'!AF12,Technique!$B$62:$F$62,0)))))</f>
        <v>0</v>
      </c>
      <c r="AU12" s="120">
        <f>+IF(ISBLANK('Informations clients'!AF12),0,
IF(AND($AG$1=5,VLOOKUP('Informations clients'!AF12,Technique!$H$45:$I$48,2,FALSE)=4),1,0))</f>
        <v>0</v>
      </c>
      <c r="AV12" s="120">
        <f>+IF(ISBLANK('Informations clients'!X12),0,IF($AG$1=5,1,0))</f>
        <v>0</v>
      </c>
      <c r="AW12" s="121"/>
      <c r="AX12" s="122">
        <f>+IF(ISBLANK('Informations clients'!AG12),0,
IF($AG$1=5,1,0))</f>
        <v>0</v>
      </c>
    </row>
    <row r="13" spans="1:50" s="123" customFormat="1" ht="11.25">
      <c r="A13" s="113" t="str">
        <f>IF(ISBLANK('Informations clients'!A13),"",'Informations clients'!A13)</f>
        <v/>
      </c>
      <c r="B13" s="124" t="str">
        <f>IF(ISBLANK('Informations clients'!C13),"",'Informations clients'!C13)</f>
        <v/>
      </c>
      <c r="C13" s="124" t="str">
        <f>IF(ISBLANK('Informations clients'!E13),"",'Informations clients'!E13)</f>
        <v/>
      </c>
      <c r="D13" s="126" t="str">
        <f>IF(ISBLANK('Informations clients'!G13),"",'Informations clients'!G13)</f>
        <v/>
      </c>
      <c r="E13" s="114"/>
      <c r="F13" s="127"/>
      <c r="G13" s="128"/>
      <c r="H13" s="114"/>
      <c r="I13" s="127"/>
      <c r="J13" s="129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14"/>
      <c r="AA13" s="131"/>
      <c r="AB13" s="115"/>
      <c r="AC13" s="116"/>
      <c r="AD13" s="117">
        <f>+IF(ISBLANK('Informations clients'!I13),0,
IF($AG$1=MONTH('Informations clients'!K13),1,0))</f>
        <v>0</v>
      </c>
      <c r="AE13" s="118">
        <f>+IF(ISBLANK('Informations clients'!J13),0,
IF(MONTH('Informations clients'!K13)=$AG$1,1,0))</f>
        <v>0</v>
      </c>
      <c r="AF13" s="119"/>
      <c r="AG13" s="117">
        <f>+IF(ISBLANK('Informations clients'!N13),0,
INDEX(Technique!$B$11:$F$23,MATCH($AG$1,Technique!$B$11:$B$23,0),MATCH(VLOOKUP('Informations clients'!N13,Technique!$A$4:$B$6,2,FALSE),Technique!$B$11:$F$11,0)))</f>
        <v>0</v>
      </c>
      <c r="AH13" s="120">
        <f>+IF(ISBLANK('Informations clients'!O13),0,
IF(VLOOKUP('Informations clients'!O13,Technique!$A$79:$B$81,2,FALSE)=1,0,
IF(VLOOKUP('Informations clients'!O13,Technique!$A$79:$B$81,2,FALSE)=2,1,
IF($AG$1=1,1,0))))</f>
        <v>0</v>
      </c>
      <c r="AI13" s="120">
        <f>+IF(ISBLANK('Informations clients'!P13),0,
IF(MONTH('Informations clients'!T13)=$AG$1,1,0))</f>
        <v>0</v>
      </c>
      <c r="AJ13" s="120">
        <f>+IF(ISBLANK('Informations clients'!Q13),0,IF($AG$1=EDATE('Informations clients'!G13,3),1,0))</f>
        <v>0</v>
      </c>
      <c r="AK13" s="120">
        <f>+IF(ISBLANK('Informations clients'!R13),0,
IF($AG$1=5,1,0))</f>
        <v>0</v>
      </c>
      <c r="AL13" s="120">
        <f>+IF(ISBLANK('Informations clients'!G13),0,IF($AG$1=3,1,0))</f>
        <v>0</v>
      </c>
      <c r="AM13" s="120">
        <f>+IF(ISBLANK('Informations clients'!G13),0,IF($AG$1=3,1,0))</f>
        <v>0</v>
      </c>
      <c r="AN13" s="120">
        <f>IF(ISBLANK('Informations clients'!U13),0,
IF($AG$1=12,1,0))</f>
        <v>0</v>
      </c>
      <c r="AO13" s="120">
        <f>IF(ISBLANK('Informations clients'!#REF!),0,
IF($AG$1=6,1,0))</f>
        <v>0</v>
      </c>
      <c r="AP13" s="120">
        <f>IF(ISBLANK('Informations clients'!#REF!),0,
IF($AG$1=12,1,0))</f>
        <v>0</v>
      </c>
      <c r="AQ13" s="120">
        <f>+IF(ISBLANK('Informations clients'!X13),0,IF($AG$1=2,1,0))</f>
        <v>0</v>
      </c>
      <c r="AR13" s="120">
        <f>IF(ISBLANK('Informations clients'!L13),0,
IF($AG$1=2,1,0))</f>
        <v>0</v>
      </c>
      <c r="AS13" s="120">
        <f>IF(ISBLANK('Informations clients'!AF13),0,
IF(ISBLANK('Informations clients'!U13),0,IF(VLOOKUP('Informations clients'!AF13,Technique!$H$45:$I$48,2,FALSE)=1,0,INDEX(Technique!$B$45:$F$58,MATCH($AG$1,Technique!$B$45:$B$58,0),MATCH('Informations clients'!AF13,Technique!$B$45:$F$45,0)))))</f>
        <v>0</v>
      </c>
      <c r="AT13" s="120">
        <f>+IF(ISBLANK('Informations clients'!AF13),0,
IF(ISBLANK('Informations clients'!V13),0,IF(VLOOKUP('Informations clients'!AF13,Technique!$H$45:$I$48,2,FALSE)=1,0,INDEX(Technique!$B$62:$F$75,MATCH($AG$1,Technique!$B$62:$B$75,0),MATCH('Informations clients'!AF13,Technique!$B$62:$F$62,0)))))</f>
        <v>0</v>
      </c>
      <c r="AU13" s="120">
        <f>+IF(ISBLANK('Informations clients'!AF13),0,
IF(AND($AG$1=5,VLOOKUP('Informations clients'!AF13,Technique!$H$45:$I$48,2,FALSE)=4),1,0))</f>
        <v>0</v>
      </c>
      <c r="AV13" s="120">
        <f>+IF(ISBLANK('Informations clients'!X13),0,IF($AG$1=5,1,0))</f>
        <v>0</v>
      </c>
      <c r="AW13" s="121"/>
      <c r="AX13" s="122">
        <f>+IF(ISBLANK('Informations clients'!AG13),0,
IF($AG$1=5,1,0))</f>
        <v>0</v>
      </c>
    </row>
    <row r="14" spans="1:50" s="123" customFormat="1" ht="11.25">
      <c r="A14" s="113" t="str">
        <f>IF(ISBLANK('Informations clients'!A14),"",'Informations clients'!A14)</f>
        <v/>
      </c>
      <c r="B14" s="124" t="str">
        <f>IF(ISBLANK('Informations clients'!C14),"",'Informations clients'!C14)</f>
        <v/>
      </c>
      <c r="C14" s="124" t="str">
        <f>IF(ISBLANK('Informations clients'!E14),"",'Informations clients'!E14)</f>
        <v/>
      </c>
      <c r="D14" s="126" t="str">
        <f>IF(ISBLANK('Informations clients'!G14),"",'Informations clients'!G14)</f>
        <v/>
      </c>
      <c r="E14" s="114"/>
      <c r="F14" s="127"/>
      <c r="G14" s="128"/>
      <c r="H14" s="114"/>
      <c r="I14" s="127"/>
      <c r="J14" s="129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14"/>
      <c r="AA14" s="131"/>
      <c r="AB14" s="115"/>
      <c r="AC14" s="116"/>
      <c r="AD14" s="117">
        <f>+IF(ISBLANK('Informations clients'!I14),0,
IF($AG$1=MONTH('Informations clients'!K14),1,0))</f>
        <v>0</v>
      </c>
      <c r="AE14" s="118">
        <f>+IF(ISBLANK('Informations clients'!J14),0,
IF(MONTH('Informations clients'!K14)=$AG$1,1,0))</f>
        <v>0</v>
      </c>
      <c r="AF14" s="119"/>
      <c r="AG14" s="117">
        <f>+IF(ISBLANK('Informations clients'!N14),0,
INDEX(Technique!$B$11:$F$23,MATCH($AG$1,Technique!$B$11:$B$23,0),MATCH(VLOOKUP('Informations clients'!N14,Technique!$A$4:$B$6,2,FALSE),Technique!$B$11:$F$11,0)))</f>
        <v>0</v>
      </c>
      <c r="AH14" s="120">
        <f>+IF(ISBLANK('Informations clients'!O14),0,
IF(VLOOKUP('Informations clients'!O14,Technique!$A$79:$B$81,2,FALSE)=1,0,
IF(VLOOKUP('Informations clients'!O14,Technique!$A$79:$B$81,2,FALSE)=2,1,
IF($AG$1=1,1,0))))</f>
        <v>0</v>
      </c>
      <c r="AI14" s="120">
        <f>+IF(ISBLANK('Informations clients'!P14),0,
IF(MONTH('Informations clients'!T14)=$AG$1,1,0))</f>
        <v>0</v>
      </c>
      <c r="AJ14" s="120">
        <f>+IF(ISBLANK('Informations clients'!Q14),0,IF($AG$1=EDATE('Informations clients'!G14,3),1,0))</f>
        <v>0</v>
      </c>
      <c r="AK14" s="120">
        <f>+IF(ISBLANK('Informations clients'!R14),0,
IF($AG$1=5,1,0))</f>
        <v>0</v>
      </c>
      <c r="AL14" s="120">
        <f>+IF(ISBLANK('Informations clients'!G14),0,IF($AG$1=3,1,0))</f>
        <v>0</v>
      </c>
      <c r="AM14" s="120">
        <f>+IF(ISBLANK('Informations clients'!G14),0,IF($AG$1=3,1,0))</f>
        <v>0</v>
      </c>
      <c r="AN14" s="120">
        <f>IF(ISBLANK('Informations clients'!U14),0,
IF($AG$1=12,1,0))</f>
        <v>0</v>
      </c>
      <c r="AO14" s="120">
        <f>IF(ISBLANK('Informations clients'!#REF!),0,
IF($AG$1=6,1,0))</f>
        <v>0</v>
      </c>
      <c r="AP14" s="120">
        <f>IF(ISBLANK('Informations clients'!#REF!),0,
IF($AG$1=12,1,0))</f>
        <v>0</v>
      </c>
      <c r="AQ14" s="120">
        <f>+IF(ISBLANK('Informations clients'!X14),0,IF($AG$1=2,1,0))</f>
        <v>0</v>
      </c>
      <c r="AR14" s="120">
        <f>IF(ISBLANK('Informations clients'!L14),0,
IF($AG$1=2,1,0))</f>
        <v>0</v>
      </c>
      <c r="AS14" s="120">
        <f>IF(ISBLANK('Informations clients'!AF14),0,
IF(ISBLANK('Informations clients'!U14),0,IF(VLOOKUP('Informations clients'!AF14,Technique!$H$45:$I$48,2,FALSE)=1,0,INDEX(Technique!$B$45:$F$58,MATCH($AG$1,Technique!$B$45:$B$58,0),MATCH('Informations clients'!AF14,Technique!$B$45:$F$45,0)))))</f>
        <v>0</v>
      </c>
      <c r="AT14" s="120">
        <f>+IF(ISBLANK('Informations clients'!AF14),0,
IF(ISBLANK('Informations clients'!V14),0,IF(VLOOKUP('Informations clients'!AF14,Technique!$H$45:$I$48,2,FALSE)=1,0,INDEX(Technique!$B$62:$F$75,MATCH($AG$1,Technique!$B$62:$B$75,0),MATCH('Informations clients'!AF14,Technique!$B$62:$F$62,0)))))</f>
        <v>0</v>
      </c>
      <c r="AU14" s="120">
        <f>+IF(ISBLANK('Informations clients'!AF14),0,
IF(AND($AG$1=5,VLOOKUP('Informations clients'!AF14,Technique!$H$45:$I$48,2,FALSE)=4),1,0))</f>
        <v>0</v>
      </c>
      <c r="AV14" s="120">
        <f>+IF(ISBLANK('Informations clients'!X14),0,IF($AG$1=5,1,0))</f>
        <v>0</v>
      </c>
      <c r="AW14" s="121"/>
      <c r="AX14" s="122">
        <f>+IF(ISBLANK('Informations clients'!AG14),0,
IF($AG$1=5,1,0))</f>
        <v>0</v>
      </c>
    </row>
    <row r="15" spans="1:50" s="123" customFormat="1" ht="11.25">
      <c r="A15" s="113" t="str">
        <f>IF(ISBLANK('Informations clients'!A15),"",'Informations clients'!A15)</f>
        <v/>
      </c>
      <c r="B15" s="124" t="str">
        <f>IF(ISBLANK('Informations clients'!C15),"",'Informations clients'!C15)</f>
        <v/>
      </c>
      <c r="C15" s="124" t="str">
        <f>IF(ISBLANK('Informations clients'!E15),"",'Informations clients'!E15)</f>
        <v/>
      </c>
      <c r="D15" s="126" t="str">
        <f>IF(ISBLANK('Informations clients'!G15),"",'Informations clients'!G15)</f>
        <v/>
      </c>
      <c r="E15" s="114"/>
      <c r="F15" s="127"/>
      <c r="G15" s="128"/>
      <c r="H15" s="114"/>
      <c r="I15" s="127"/>
      <c r="J15" s="129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14"/>
      <c r="AA15" s="131"/>
      <c r="AB15" s="115"/>
      <c r="AC15" s="116"/>
      <c r="AD15" s="117">
        <f>+IF(ISBLANK('Informations clients'!I15),0,
IF($AG$1=MONTH('Informations clients'!K15),1,0))</f>
        <v>0</v>
      </c>
      <c r="AE15" s="118">
        <f>+IF(ISBLANK('Informations clients'!J15),0,
IF(MONTH('Informations clients'!K15)=$AG$1,1,0))</f>
        <v>0</v>
      </c>
      <c r="AF15" s="119"/>
      <c r="AG15" s="117">
        <f>+IF(ISBLANK('Informations clients'!N15),0,
INDEX(Technique!$B$11:$F$23,MATCH($AG$1,Technique!$B$11:$B$23,0),MATCH(VLOOKUP('Informations clients'!N15,Technique!$A$4:$B$6,2,FALSE),Technique!$B$11:$F$11,0)))</f>
        <v>0</v>
      </c>
      <c r="AH15" s="120">
        <f>+IF(ISBLANK('Informations clients'!O15),0,
IF(VLOOKUP('Informations clients'!O15,Technique!$A$79:$B$81,2,FALSE)=1,0,
IF(VLOOKUP('Informations clients'!O15,Technique!$A$79:$B$81,2,FALSE)=2,1,
IF($AG$1=1,1,0))))</f>
        <v>0</v>
      </c>
      <c r="AI15" s="120">
        <f>+IF(ISBLANK('Informations clients'!P15),0,
IF(MONTH('Informations clients'!T15)=$AG$1,1,0))</f>
        <v>0</v>
      </c>
      <c r="AJ15" s="120">
        <f>+IF(ISBLANK('Informations clients'!Q15),0,IF($AG$1=EDATE('Informations clients'!G15,3),1,0))</f>
        <v>0</v>
      </c>
      <c r="AK15" s="120">
        <f>+IF(ISBLANK('Informations clients'!R15),0,
IF($AG$1=5,1,0))</f>
        <v>0</v>
      </c>
      <c r="AL15" s="120">
        <f>+IF(ISBLANK('Informations clients'!G15),0,IF($AG$1=3,1,0))</f>
        <v>0</v>
      </c>
      <c r="AM15" s="120">
        <f>+IF(ISBLANK('Informations clients'!G15),0,IF($AG$1=3,1,0))</f>
        <v>0</v>
      </c>
      <c r="AN15" s="120">
        <f>IF(ISBLANK('Informations clients'!U15),0,
IF($AG$1=12,1,0))</f>
        <v>0</v>
      </c>
      <c r="AO15" s="120">
        <f>IF(ISBLANK('Informations clients'!#REF!),0,
IF($AG$1=6,1,0))</f>
        <v>0</v>
      </c>
      <c r="AP15" s="120">
        <f>IF(ISBLANK('Informations clients'!#REF!),0,
IF($AG$1=12,1,0))</f>
        <v>0</v>
      </c>
      <c r="AQ15" s="120">
        <f>+IF(ISBLANK('Informations clients'!X15),0,IF($AG$1=2,1,0))</f>
        <v>0</v>
      </c>
      <c r="AR15" s="120">
        <f>IF(ISBLANK('Informations clients'!L15),0,
IF($AG$1=2,1,0))</f>
        <v>0</v>
      </c>
      <c r="AS15" s="120">
        <f>IF(ISBLANK('Informations clients'!AF15),0,
IF(ISBLANK('Informations clients'!U15),0,IF(VLOOKUP('Informations clients'!AF15,Technique!$H$45:$I$48,2,FALSE)=1,0,INDEX(Technique!$B$45:$F$58,MATCH($AG$1,Technique!$B$45:$B$58,0),MATCH('Informations clients'!AF15,Technique!$B$45:$F$45,0)))))</f>
        <v>0</v>
      </c>
      <c r="AT15" s="120">
        <f>+IF(ISBLANK('Informations clients'!AF15),0,
IF(ISBLANK('Informations clients'!V15),0,IF(VLOOKUP('Informations clients'!AF15,Technique!$H$45:$I$48,2,FALSE)=1,0,INDEX(Technique!$B$62:$F$75,MATCH($AG$1,Technique!$B$62:$B$75,0),MATCH('Informations clients'!AF15,Technique!$B$62:$F$62,0)))))</f>
        <v>0</v>
      </c>
      <c r="AU15" s="120">
        <f>+IF(ISBLANK('Informations clients'!AF15),0,
IF(AND($AG$1=5,VLOOKUP('Informations clients'!AF15,Technique!$H$45:$I$48,2,FALSE)=4),1,0))</f>
        <v>0</v>
      </c>
      <c r="AV15" s="120">
        <f>+IF(ISBLANK('Informations clients'!X15),0,IF($AG$1=5,1,0))</f>
        <v>0</v>
      </c>
      <c r="AW15" s="121"/>
      <c r="AX15" s="122">
        <f>+IF(ISBLANK('Informations clients'!AG15),0,
IF($AG$1=5,1,0))</f>
        <v>0</v>
      </c>
    </row>
    <row r="16" spans="1:50" s="123" customFormat="1" ht="11.25">
      <c r="A16" s="113" t="str">
        <f>IF(ISBLANK('Informations clients'!A16),"",'Informations clients'!A16)</f>
        <v/>
      </c>
      <c r="B16" s="124" t="str">
        <f>IF(ISBLANK('Informations clients'!C16),"",'Informations clients'!C16)</f>
        <v/>
      </c>
      <c r="C16" s="124" t="str">
        <f>IF(ISBLANK('Informations clients'!E16),"",'Informations clients'!E16)</f>
        <v/>
      </c>
      <c r="D16" s="126" t="str">
        <f>IF(ISBLANK('Informations clients'!G16),"",'Informations clients'!G16)</f>
        <v/>
      </c>
      <c r="E16" s="114"/>
      <c r="F16" s="127"/>
      <c r="G16" s="128"/>
      <c r="H16" s="114"/>
      <c r="I16" s="127"/>
      <c r="J16" s="129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14"/>
      <c r="AA16" s="131"/>
      <c r="AB16" s="115"/>
      <c r="AC16" s="116"/>
      <c r="AD16" s="117">
        <f>+IF(ISBLANK('Informations clients'!I16),0,
IF($AG$1=MONTH('Informations clients'!K16),1,0))</f>
        <v>0</v>
      </c>
      <c r="AE16" s="118">
        <f>+IF(ISBLANK('Informations clients'!J16),0,
IF(MONTH('Informations clients'!K16)=$AG$1,1,0))</f>
        <v>0</v>
      </c>
      <c r="AF16" s="119"/>
      <c r="AG16" s="117">
        <f>+IF(ISBLANK('Informations clients'!N16),0,
INDEX(Technique!$B$11:$F$23,MATCH($AG$1,Technique!$B$11:$B$23,0),MATCH(VLOOKUP('Informations clients'!N16,Technique!$A$4:$B$6,2,FALSE),Technique!$B$11:$F$11,0)))</f>
        <v>0</v>
      </c>
      <c r="AH16" s="120">
        <f>+IF(ISBLANK('Informations clients'!O16),0,
IF(VLOOKUP('Informations clients'!O16,Technique!$A$79:$B$81,2,FALSE)=1,0,
IF(VLOOKUP('Informations clients'!O16,Technique!$A$79:$B$81,2,FALSE)=2,1,
IF($AG$1=1,1,0))))</f>
        <v>0</v>
      </c>
      <c r="AI16" s="120">
        <f>+IF(ISBLANK('Informations clients'!P16),0,
IF(MONTH('Informations clients'!T16)=$AG$1,1,0))</f>
        <v>0</v>
      </c>
      <c r="AJ16" s="120">
        <f>+IF(ISBLANK('Informations clients'!Q16),0,IF($AG$1=EDATE('Informations clients'!G16,3),1,0))</f>
        <v>0</v>
      </c>
      <c r="AK16" s="120">
        <f>+IF(ISBLANK('Informations clients'!R16),0,
IF($AG$1=5,1,0))</f>
        <v>0</v>
      </c>
      <c r="AL16" s="120">
        <f>+IF(ISBLANK('Informations clients'!G16),0,IF($AG$1=3,1,0))</f>
        <v>0</v>
      </c>
      <c r="AM16" s="120">
        <f>+IF(ISBLANK('Informations clients'!G16),0,IF($AG$1=3,1,0))</f>
        <v>0</v>
      </c>
      <c r="AN16" s="120">
        <f>IF(ISBLANK('Informations clients'!U16),0,
IF($AG$1=12,1,0))</f>
        <v>0</v>
      </c>
      <c r="AO16" s="120">
        <f>IF(ISBLANK('Informations clients'!#REF!),0,
IF($AG$1=6,1,0))</f>
        <v>0</v>
      </c>
      <c r="AP16" s="120">
        <f>IF(ISBLANK('Informations clients'!#REF!),0,
IF($AG$1=12,1,0))</f>
        <v>0</v>
      </c>
      <c r="AQ16" s="120">
        <f>+IF(ISBLANK('Informations clients'!X16),0,IF($AG$1=2,1,0))</f>
        <v>0</v>
      </c>
      <c r="AR16" s="120">
        <f>IF(ISBLANK('Informations clients'!L16),0,
IF($AG$1=2,1,0))</f>
        <v>0</v>
      </c>
      <c r="AS16" s="120">
        <f>IF(ISBLANK('Informations clients'!AF16),0,
IF(ISBLANK('Informations clients'!U16),0,IF(VLOOKUP('Informations clients'!AF16,Technique!$H$45:$I$48,2,FALSE)=1,0,INDEX(Technique!$B$45:$F$58,MATCH($AG$1,Technique!$B$45:$B$58,0),MATCH('Informations clients'!AF16,Technique!$B$45:$F$45,0)))))</f>
        <v>0</v>
      </c>
      <c r="AT16" s="120">
        <f>+IF(ISBLANK('Informations clients'!AF16),0,
IF(ISBLANK('Informations clients'!V16),0,IF(VLOOKUP('Informations clients'!AF16,Technique!$H$45:$I$48,2,FALSE)=1,0,INDEX(Technique!$B$62:$F$75,MATCH($AG$1,Technique!$B$62:$B$75,0),MATCH('Informations clients'!AF16,Technique!$B$62:$F$62,0)))))</f>
        <v>0</v>
      </c>
      <c r="AU16" s="120">
        <f>+IF(ISBLANK('Informations clients'!AF16),0,
IF(AND($AG$1=5,VLOOKUP('Informations clients'!AF16,Technique!$H$45:$I$48,2,FALSE)=4),1,0))</f>
        <v>0</v>
      </c>
      <c r="AV16" s="120">
        <f>+IF(ISBLANK('Informations clients'!X16),0,IF($AG$1=5,1,0))</f>
        <v>0</v>
      </c>
      <c r="AW16" s="121"/>
      <c r="AX16" s="122">
        <f>+IF(ISBLANK('Informations clients'!AG16),0,
IF($AG$1=5,1,0))</f>
        <v>0</v>
      </c>
    </row>
    <row r="17" spans="1:50" s="123" customFormat="1" ht="11.25">
      <c r="A17" s="113" t="str">
        <f>IF(ISBLANK('Informations clients'!A17),"",'Informations clients'!A17)</f>
        <v/>
      </c>
      <c r="B17" s="124" t="str">
        <f>IF(ISBLANK('Informations clients'!C17),"",'Informations clients'!C17)</f>
        <v/>
      </c>
      <c r="C17" s="124" t="str">
        <f>IF(ISBLANK('Informations clients'!E17),"",'Informations clients'!E17)</f>
        <v/>
      </c>
      <c r="D17" s="126" t="str">
        <f>IF(ISBLANK('Informations clients'!G17),"",'Informations clients'!G17)</f>
        <v/>
      </c>
      <c r="E17" s="114"/>
      <c r="F17" s="127"/>
      <c r="G17" s="128"/>
      <c r="H17" s="114"/>
      <c r="I17" s="127"/>
      <c r="J17" s="129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14"/>
      <c r="AA17" s="131"/>
      <c r="AB17" s="115"/>
      <c r="AC17" s="116"/>
      <c r="AD17" s="117">
        <f>+IF(ISBLANK('Informations clients'!I17),0,
IF($AG$1=MONTH('Informations clients'!K17),1,0))</f>
        <v>0</v>
      </c>
      <c r="AE17" s="118">
        <f>+IF(ISBLANK('Informations clients'!J17),0,
IF(MONTH('Informations clients'!K17)=$AG$1,1,0))</f>
        <v>0</v>
      </c>
      <c r="AF17" s="119"/>
      <c r="AG17" s="117">
        <f>+IF(ISBLANK('Informations clients'!N17),0,
INDEX(Technique!$B$11:$F$23,MATCH($AG$1,Technique!$B$11:$B$23,0),MATCH(VLOOKUP('Informations clients'!N17,Technique!$A$4:$B$6,2,FALSE),Technique!$B$11:$F$11,0)))</f>
        <v>0</v>
      </c>
      <c r="AH17" s="120">
        <f>+IF(ISBLANK('Informations clients'!O17),0,
IF(VLOOKUP('Informations clients'!O17,Technique!$A$79:$B$81,2,FALSE)=1,0,
IF(VLOOKUP('Informations clients'!O17,Technique!$A$79:$B$81,2,FALSE)=2,1,
IF($AG$1=1,1,0))))</f>
        <v>0</v>
      </c>
      <c r="AI17" s="120">
        <f>+IF(ISBLANK('Informations clients'!P17),0,
IF(MONTH('Informations clients'!T17)=$AG$1,1,0))</f>
        <v>0</v>
      </c>
      <c r="AJ17" s="120">
        <f>+IF(ISBLANK('Informations clients'!Q17),0,IF($AG$1=EDATE('Informations clients'!G17,3),1,0))</f>
        <v>0</v>
      </c>
      <c r="AK17" s="120">
        <f>+IF(ISBLANK('Informations clients'!R17),0,
IF($AG$1=5,1,0))</f>
        <v>0</v>
      </c>
      <c r="AL17" s="120">
        <f>+IF(ISBLANK('Informations clients'!G17),0,IF($AG$1=3,1,0))</f>
        <v>0</v>
      </c>
      <c r="AM17" s="120">
        <f>+IF(ISBLANK('Informations clients'!G17),0,IF($AG$1=3,1,0))</f>
        <v>0</v>
      </c>
      <c r="AN17" s="120">
        <f>IF(ISBLANK('Informations clients'!U17),0,
IF($AG$1=12,1,0))</f>
        <v>0</v>
      </c>
      <c r="AO17" s="120">
        <f>IF(ISBLANK('Informations clients'!#REF!),0,
IF($AG$1=6,1,0))</f>
        <v>0</v>
      </c>
      <c r="AP17" s="120">
        <f>IF(ISBLANK('Informations clients'!#REF!),0,
IF($AG$1=12,1,0))</f>
        <v>0</v>
      </c>
      <c r="AQ17" s="120">
        <f>+IF(ISBLANK('Informations clients'!X17),0,IF($AG$1=2,1,0))</f>
        <v>0</v>
      </c>
      <c r="AR17" s="120">
        <f>IF(ISBLANK('Informations clients'!L17),0,
IF($AG$1=2,1,0))</f>
        <v>0</v>
      </c>
      <c r="AS17" s="120">
        <f>IF(ISBLANK('Informations clients'!AF17),0,
IF(ISBLANK('Informations clients'!U17),0,IF(VLOOKUP('Informations clients'!AF17,Technique!$H$45:$I$48,2,FALSE)=1,0,INDEX(Technique!$B$45:$F$58,MATCH($AG$1,Technique!$B$45:$B$58,0),MATCH('Informations clients'!AF17,Technique!$B$45:$F$45,0)))))</f>
        <v>0</v>
      </c>
      <c r="AT17" s="120">
        <f>+IF(ISBLANK('Informations clients'!AF17),0,
IF(ISBLANK('Informations clients'!V17),0,IF(VLOOKUP('Informations clients'!AF17,Technique!$H$45:$I$48,2,FALSE)=1,0,INDEX(Technique!$B$62:$F$75,MATCH($AG$1,Technique!$B$62:$B$75,0),MATCH('Informations clients'!AF17,Technique!$B$62:$F$62,0)))))</f>
        <v>0</v>
      </c>
      <c r="AU17" s="120">
        <f>+IF(ISBLANK('Informations clients'!AF17),0,
IF(AND($AG$1=5,VLOOKUP('Informations clients'!AF17,Technique!$H$45:$I$48,2,FALSE)=4),1,0))</f>
        <v>0</v>
      </c>
      <c r="AV17" s="120">
        <f>+IF(ISBLANK('Informations clients'!X17),0,IF($AG$1=5,1,0))</f>
        <v>0</v>
      </c>
      <c r="AW17" s="121"/>
      <c r="AX17" s="122">
        <f>+IF(ISBLANK('Informations clients'!AG17),0,
IF($AG$1=5,1,0))</f>
        <v>0</v>
      </c>
    </row>
    <row r="18" spans="1:50" s="123" customFormat="1" ht="11.25">
      <c r="A18" s="113" t="str">
        <f>IF(ISBLANK('Informations clients'!A18),"",'Informations clients'!A18)</f>
        <v/>
      </c>
      <c r="B18" s="124" t="str">
        <f>IF(ISBLANK('Informations clients'!C18),"",'Informations clients'!C18)</f>
        <v/>
      </c>
      <c r="C18" s="124" t="str">
        <f>IF(ISBLANK('Informations clients'!E18),"",'Informations clients'!E18)</f>
        <v/>
      </c>
      <c r="D18" s="126" t="str">
        <f>IF(ISBLANK('Informations clients'!G18),"",'Informations clients'!G18)</f>
        <v/>
      </c>
      <c r="E18" s="114"/>
      <c r="F18" s="127"/>
      <c r="G18" s="128"/>
      <c r="H18" s="114"/>
      <c r="I18" s="127"/>
      <c r="J18" s="129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14"/>
      <c r="AA18" s="131"/>
      <c r="AB18" s="115"/>
      <c r="AC18" s="116"/>
      <c r="AD18" s="117">
        <f>+IF(ISBLANK('Informations clients'!I18),0,
IF($AG$1=MONTH('Informations clients'!K18),1,0))</f>
        <v>0</v>
      </c>
      <c r="AE18" s="118">
        <f>+IF(ISBLANK('Informations clients'!J18),0,
IF(MONTH('Informations clients'!K18)=$AG$1,1,0))</f>
        <v>0</v>
      </c>
      <c r="AF18" s="119"/>
      <c r="AG18" s="117">
        <f>+IF(ISBLANK('Informations clients'!N18),0,
INDEX(Technique!$B$11:$F$23,MATCH($AG$1,Technique!$B$11:$B$23,0),MATCH(VLOOKUP('Informations clients'!N18,Technique!$A$4:$B$6,2,FALSE),Technique!$B$11:$F$11,0)))</f>
        <v>0</v>
      </c>
      <c r="AH18" s="120">
        <f>+IF(ISBLANK('Informations clients'!O18),0,
IF(VLOOKUP('Informations clients'!O18,Technique!$A$79:$B$81,2,FALSE)=1,0,
IF(VLOOKUP('Informations clients'!O18,Technique!$A$79:$B$81,2,FALSE)=2,1,
IF($AG$1=1,1,0))))</f>
        <v>0</v>
      </c>
      <c r="AI18" s="120">
        <f>+IF(ISBLANK('Informations clients'!P18),0,
IF(MONTH('Informations clients'!T18)=$AG$1,1,0))</f>
        <v>0</v>
      </c>
      <c r="AJ18" s="120">
        <f>+IF(ISBLANK('Informations clients'!Q18),0,IF($AG$1=EDATE('Informations clients'!G18,3),1,0))</f>
        <v>0</v>
      </c>
      <c r="AK18" s="120">
        <f>+IF(ISBLANK('Informations clients'!R18),0,
IF($AG$1=5,1,0))</f>
        <v>0</v>
      </c>
      <c r="AL18" s="120">
        <f>+IF(ISBLANK('Informations clients'!G18),0,IF($AG$1=3,1,0))</f>
        <v>0</v>
      </c>
      <c r="AM18" s="120">
        <f>+IF(ISBLANK('Informations clients'!G18),0,IF($AG$1=3,1,0))</f>
        <v>0</v>
      </c>
      <c r="AN18" s="120">
        <f>IF(ISBLANK('Informations clients'!U18),0,
IF($AG$1=12,1,0))</f>
        <v>0</v>
      </c>
      <c r="AO18" s="120">
        <f>IF(ISBLANK('Informations clients'!#REF!),0,
IF($AG$1=6,1,0))</f>
        <v>0</v>
      </c>
      <c r="AP18" s="120">
        <f>IF(ISBLANK('Informations clients'!#REF!),0,
IF($AG$1=12,1,0))</f>
        <v>0</v>
      </c>
      <c r="AQ18" s="120">
        <f>+IF(ISBLANK('Informations clients'!X18),0,IF($AG$1=2,1,0))</f>
        <v>0</v>
      </c>
      <c r="AR18" s="120">
        <f>IF(ISBLANK('Informations clients'!L18),0,
IF($AG$1=2,1,0))</f>
        <v>0</v>
      </c>
      <c r="AS18" s="120">
        <f>IF(ISBLANK('Informations clients'!AF18),0,
IF(ISBLANK('Informations clients'!U18),0,IF(VLOOKUP('Informations clients'!AF18,Technique!$H$45:$I$48,2,FALSE)=1,0,INDEX(Technique!$B$45:$F$58,MATCH($AG$1,Technique!$B$45:$B$58,0),MATCH('Informations clients'!AF18,Technique!$B$45:$F$45,0)))))</f>
        <v>0</v>
      </c>
      <c r="AT18" s="120">
        <f>+IF(ISBLANK('Informations clients'!AF18),0,
IF(ISBLANK('Informations clients'!V18),0,IF(VLOOKUP('Informations clients'!AF18,Technique!$H$45:$I$48,2,FALSE)=1,0,INDEX(Technique!$B$62:$F$75,MATCH($AG$1,Technique!$B$62:$B$75,0),MATCH('Informations clients'!AF18,Technique!$B$62:$F$62,0)))))</f>
        <v>0</v>
      </c>
      <c r="AU18" s="120">
        <f>+IF(ISBLANK('Informations clients'!AF18),0,
IF(AND($AG$1=5,VLOOKUP('Informations clients'!AF18,Technique!$H$45:$I$48,2,FALSE)=4),1,0))</f>
        <v>0</v>
      </c>
      <c r="AV18" s="120">
        <f>+IF(ISBLANK('Informations clients'!X18),0,IF($AG$1=5,1,0))</f>
        <v>0</v>
      </c>
      <c r="AW18" s="121"/>
      <c r="AX18" s="122">
        <f>+IF(ISBLANK('Informations clients'!AG18),0,
IF($AG$1=5,1,0))</f>
        <v>0</v>
      </c>
    </row>
    <row r="19" spans="1:50" s="123" customFormat="1" ht="11.25">
      <c r="A19" s="113" t="str">
        <f>IF(ISBLANK('Informations clients'!A19),"",'Informations clients'!A19)</f>
        <v/>
      </c>
      <c r="B19" s="124" t="str">
        <f>IF(ISBLANK('Informations clients'!C19),"",'Informations clients'!C19)</f>
        <v/>
      </c>
      <c r="C19" s="124" t="str">
        <f>IF(ISBLANK('Informations clients'!E19),"",'Informations clients'!E19)</f>
        <v/>
      </c>
      <c r="D19" s="126" t="str">
        <f>IF(ISBLANK('Informations clients'!G19),"",'Informations clients'!G19)</f>
        <v/>
      </c>
      <c r="E19" s="114"/>
      <c r="F19" s="127"/>
      <c r="G19" s="128"/>
      <c r="H19" s="114"/>
      <c r="I19" s="127"/>
      <c r="J19" s="129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14"/>
      <c r="AA19" s="131"/>
      <c r="AB19" s="115"/>
      <c r="AC19" s="116"/>
      <c r="AD19" s="117">
        <f>+IF(ISBLANK('Informations clients'!I19),0,
IF($AG$1=MONTH('Informations clients'!K19),1,0))</f>
        <v>0</v>
      </c>
      <c r="AE19" s="118">
        <f>+IF(ISBLANK('Informations clients'!J19),0,
IF(MONTH('Informations clients'!K19)=$AG$1,1,0))</f>
        <v>0</v>
      </c>
      <c r="AF19" s="119"/>
      <c r="AG19" s="117">
        <f>+IF(ISBLANK('Informations clients'!N19),0,
INDEX(Technique!$B$11:$F$23,MATCH($AG$1,Technique!$B$11:$B$23,0),MATCH(VLOOKUP('Informations clients'!N19,Technique!$A$4:$B$6,2,FALSE),Technique!$B$11:$F$11,0)))</f>
        <v>0</v>
      </c>
      <c r="AH19" s="120">
        <f>+IF(ISBLANK('Informations clients'!O19),0,
IF(VLOOKUP('Informations clients'!O19,Technique!$A$79:$B$81,2,FALSE)=1,0,
IF(VLOOKUP('Informations clients'!O19,Technique!$A$79:$B$81,2,FALSE)=2,1,
IF($AG$1=1,1,0))))</f>
        <v>0</v>
      </c>
      <c r="AI19" s="120">
        <f>+IF(ISBLANK('Informations clients'!P19),0,
IF(MONTH('Informations clients'!T19)=$AG$1,1,0))</f>
        <v>0</v>
      </c>
      <c r="AJ19" s="120">
        <f>+IF(ISBLANK('Informations clients'!Q19),0,IF($AG$1=EDATE('Informations clients'!G19,3),1,0))</f>
        <v>0</v>
      </c>
      <c r="AK19" s="120">
        <f>+IF(ISBLANK('Informations clients'!R19),0,
IF($AG$1=5,1,0))</f>
        <v>0</v>
      </c>
      <c r="AL19" s="120">
        <f>+IF(ISBLANK('Informations clients'!G19),0,IF($AG$1=3,1,0))</f>
        <v>0</v>
      </c>
      <c r="AM19" s="120">
        <f>+IF(ISBLANK('Informations clients'!G19),0,IF($AG$1=3,1,0))</f>
        <v>0</v>
      </c>
      <c r="AN19" s="120">
        <f>IF(ISBLANK('Informations clients'!U19),0,
IF($AG$1=12,1,0))</f>
        <v>0</v>
      </c>
      <c r="AO19" s="120">
        <f>IF(ISBLANK('Informations clients'!#REF!),0,
IF($AG$1=6,1,0))</f>
        <v>0</v>
      </c>
      <c r="AP19" s="120">
        <f>IF(ISBLANK('Informations clients'!#REF!),0,
IF($AG$1=12,1,0))</f>
        <v>0</v>
      </c>
      <c r="AQ19" s="120">
        <f>+IF(ISBLANK('Informations clients'!X19),0,IF($AG$1=2,1,0))</f>
        <v>0</v>
      </c>
      <c r="AR19" s="120">
        <f>IF(ISBLANK('Informations clients'!L19),0,
IF($AG$1=2,1,0))</f>
        <v>0</v>
      </c>
      <c r="AS19" s="120">
        <f>IF(ISBLANK('Informations clients'!AF19),0,
IF(ISBLANK('Informations clients'!U19),0,IF(VLOOKUP('Informations clients'!AF19,Technique!$H$45:$I$48,2,FALSE)=1,0,INDEX(Technique!$B$45:$F$58,MATCH($AG$1,Technique!$B$45:$B$58,0),MATCH('Informations clients'!AF19,Technique!$B$45:$F$45,0)))))</f>
        <v>0</v>
      </c>
      <c r="AT19" s="120">
        <f>+IF(ISBLANK('Informations clients'!AF19),0,
IF(ISBLANK('Informations clients'!V19),0,IF(VLOOKUP('Informations clients'!AF19,Technique!$H$45:$I$48,2,FALSE)=1,0,INDEX(Technique!$B$62:$F$75,MATCH($AG$1,Technique!$B$62:$B$75,0),MATCH('Informations clients'!AF19,Technique!$B$62:$F$62,0)))))</f>
        <v>0</v>
      </c>
      <c r="AU19" s="120">
        <f>+IF(ISBLANK('Informations clients'!AF19),0,
IF(AND($AG$1=5,VLOOKUP('Informations clients'!AF19,Technique!$H$45:$I$48,2,FALSE)=4),1,0))</f>
        <v>0</v>
      </c>
      <c r="AV19" s="120">
        <f>+IF(ISBLANK('Informations clients'!X19),0,IF($AG$1=5,1,0))</f>
        <v>0</v>
      </c>
      <c r="AW19" s="121"/>
      <c r="AX19" s="122">
        <f>+IF(ISBLANK('Informations clients'!AG19),0,
IF($AG$1=5,1,0))</f>
        <v>0</v>
      </c>
    </row>
    <row r="20" spans="1:50" s="123" customFormat="1" ht="11.25">
      <c r="A20" s="113" t="str">
        <f>IF(ISBLANK('Informations clients'!A20),"",'Informations clients'!A20)</f>
        <v/>
      </c>
      <c r="B20" s="124" t="str">
        <f>IF(ISBLANK('Informations clients'!C20),"",'Informations clients'!C20)</f>
        <v/>
      </c>
      <c r="C20" s="124" t="str">
        <f>IF(ISBLANK('Informations clients'!E20),"",'Informations clients'!E20)</f>
        <v/>
      </c>
      <c r="D20" s="126" t="str">
        <f>IF(ISBLANK('Informations clients'!G20),"",'Informations clients'!G20)</f>
        <v/>
      </c>
      <c r="E20" s="114"/>
      <c r="F20" s="127"/>
      <c r="G20" s="128"/>
      <c r="H20" s="114"/>
      <c r="I20" s="127"/>
      <c r="J20" s="129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14"/>
      <c r="AA20" s="131"/>
      <c r="AB20" s="115"/>
      <c r="AC20" s="116"/>
      <c r="AD20" s="117">
        <f>+IF(ISBLANK('Informations clients'!I20),0,
IF($AG$1=MONTH('Informations clients'!K20),1,0))</f>
        <v>0</v>
      </c>
      <c r="AE20" s="118">
        <f>+IF(ISBLANK('Informations clients'!J20),0,
IF(MONTH('Informations clients'!K20)=$AG$1,1,0))</f>
        <v>0</v>
      </c>
      <c r="AF20" s="119"/>
      <c r="AG20" s="117">
        <f>+IF(ISBLANK('Informations clients'!N20),0,
INDEX(Technique!$B$11:$F$23,MATCH($AG$1,Technique!$B$11:$B$23,0),MATCH(VLOOKUP('Informations clients'!N20,Technique!$A$4:$B$6,2,FALSE),Technique!$B$11:$F$11,0)))</f>
        <v>0</v>
      </c>
      <c r="AH20" s="120">
        <f>+IF(ISBLANK('Informations clients'!O20),0,
IF(VLOOKUP('Informations clients'!O20,Technique!$A$79:$B$81,2,FALSE)=1,0,
IF(VLOOKUP('Informations clients'!O20,Technique!$A$79:$B$81,2,FALSE)=2,1,
IF($AG$1=1,1,0))))</f>
        <v>0</v>
      </c>
      <c r="AI20" s="120">
        <f>+IF(ISBLANK('Informations clients'!P20),0,
IF(MONTH('Informations clients'!T20)=$AG$1,1,0))</f>
        <v>0</v>
      </c>
      <c r="AJ20" s="120">
        <f>+IF(ISBLANK('Informations clients'!Q20),0,IF($AG$1=EDATE('Informations clients'!G20,3),1,0))</f>
        <v>0</v>
      </c>
      <c r="AK20" s="120">
        <f>+IF(ISBLANK('Informations clients'!R20),0,
IF($AG$1=5,1,0))</f>
        <v>0</v>
      </c>
      <c r="AL20" s="120">
        <f>+IF(ISBLANK('Informations clients'!G20),0,IF($AG$1=3,1,0))</f>
        <v>0</v>
      </c>
      <c r="AM20" s="120">
        <f>+IF(ISBLANK('Informations clients'!G20),0,IF($AG$1=3,1,0))</f>
        <v>0</v>
      </c>
      <c r="AN20" s="120">
        <f>IF(ISBLANK('Informations clients'!U20),0,
IF($AG$1=12,1,0))</f>
        <v>0</v>
      </c>
      <c r="AO20" s="120">
        <f>IF(ISBLANK('Informations clients'!#REF!),0,
IF($AG$1=6,1,0))</f>
        <v>0</v>
      </c>
      <c r="AP20" s="120">
        <f>IF(ISBLANK('Informations clients'!#REF!),0,
IF($AG$1=12,1,0))</f>
        <v>0</v>
      </c>
      <c r="AQ20" s="120">
        <f>+IF(ISBLANK('Informations clients'!X20),0,IF($AG$1=2,1,0))</f>
        <v>0</v>
      </c>
      <c r="AR20" s="120">
        <f>IF(ISBLANK('Informations clients'!L20),0,
IF($AG$1=2,1,0))</f>
        <v>0</v>
      </c>
      <c r="AS20" s="120">
        <f>IF(ISBLANK('Informations clients'!AF20),0,
IF(ISBLANK('Informations clients'!U20),0,IF(VLOOKUP('Informations clients'!AF20,Technique!$H$45:$I$48,2,FALSE)=1,0,INDEX(Technique!$B$45:$F$58,MATCH($AG$1,Technique!$B$45:$B$58,0),MATCH('Informations clients'!AF20,Technique!$B$45:$F$45,0)))))</f>
        <v>0</v>
      </c>
      <c r="AT20" s="120">
        <f>+IF(ISBLANK('Informations clients'!AF20),0,
IF(ISBLANK('Informations clients'!V20),0,IF(VLOOKUP('Informations clients'!AF20,Technique!$H$45:$I$48,2,FALSE)=1,0,INDEX(Technique!$B$62:$F$75,MATCH($AG$1,Technique!$B$62:$B$75,0),MATCH('Informations clients'!AF20,Technique!$B$62:$F$62,0)))))</f>
        <v>0</v>
      </c>
      <c r="AU20" s="120">
        <f>+IF(ISBLANK('Informations clients'!AF20),0,
IF(AND($AG$1=5,VLOOKUP('Informations clients'!AF20,Technique!$H$45:$I$48,2,FALSE)=4),1,0))</f>
        <v>0</v>
      </c>
      <c r="AV20" s="120">
        <f>+IF(ISBLANK('Informations clients'!X20),0,IF($AG$1=5,1,0))</f>
        <v>0</v>
      </c>
      <c r="AW20" s="121"/>
      <c r="AX20" s="122">
        <f>+IF(ISBLANK('Informations clients'!AG20),0,
IF($AG$1=5,1,0))</f>
        <v>0</v>
      </c>
    </row>
    <row r="21" spans="1:50" s="123" customFormat="1" ht="11.25">
      <c r="A21" s="113" t="str">
        <f>IF(ISBLANK('Informations clients'!A21),"",'Informations clients'!A21)</f>
        <v/>
      </c>
      <c r="B21" s="124" t="str">
        <f>IF(ISBLANK('Informations clients'!C21),"",'Informations clients'!C21)</f>
        <v/>
      </c>
      <c r="C21" s="124" t="str">
        <f>IF(ISBLANK('Informations clients'!E21),"",'Informations clients'!E21)</f>
        <v/>
      </c>
      <c r="D21" s="126" t="str">
        <f>IF(ISBLANK('Informations clients'!G21),"",'Informations clients'!G21)</f>
        <v/>
      </c>
      <c r="E21" s="114"/>
      <c r="F21" s="127"/>
      <c r="G21" s="128"/>
      <c r="H21" s="114"/>
      <c r="I21" s="127"/>
      <c r="J21" s="129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14"/>
      <c r="AA21" s="131"/>
      <c r="AB21" s="115"/>
      <c r="AC21" s="116"/>
      <c r="AD21" s="117">
        <f>+IF(ISBLANK('Informations clients'!I21),0,
IF($AG$1=MONTH('Informations clients'!K21),1,0))</f>
        <v>0</v>
      </c>
      <c r="AE21" s="118">
        <f>+IF(ISBLANK('Informations clients'!J21),0,
IF(MONTH('Informations clients'!K21)=$AG$1,1,0))</f>
        <v>0</v>
      </c>
      <c r="AF21" s="119"/>
      <c r="AG21" s="117">
        <f>+IF(ISBLANK('Informations clients'!N21),0,
INDEX(Technique!$B$11:$F$23,MATCH($AG$1,Technique!$B$11:$B$23,0),MATCH(VLOOKUP('Informations clients'!N21,Technique!$A$4:$B$6,2,FALSE),Technique!$B$11:$F$11,0)))</f>
        <v>0</v>
      </c>
      <c r="AH21" s="120">
        <f>+IF(ISBLANK('Informations clients'!O21),0,
IF(VLOOKUP('Informations clients'!O21,Technique!$A$79:$B$81,2,FALSE)=1,0,
IF(VLOOKUP('Informations clients'!O21,Technique!$A$79:$B$81,2,FALSE)=2,1,
IF($AG$1=1,1,0))))</f>
        <v>0</v>
      </c>
      <c r="AI21" s="120">
        <f>+IF(ISBLANK('Informations clients'!P21),0,
IF(MONTH('Informations clients'!T21)=$AG$1,1,0))</f>
        <v>0</v>
      </c>
      <c r="AJ21" s="120">
        <f>+IF(ISBLANK('Informations clients'!Q21),0,IF($AG$1=EDATE('Informations clients'!G21,3),1,0))</f>
        <v>0</v>
      </c>
      <c r="AK21" s="120">
        <f>+IF(ISBLANK('Informations clients'!R21),0,
IF($AG$1=5,1,0))</f>
        <v>0</v>
      </c>
      <c r="AL21" s="120">
        <f>+IF(ISBLANK('Informations clients'!G21),0,IF($AG$1=3,1,0))</f>
        <v>0</v>
      </c>
      <c r="AM21" s="120">
        <f>+IF(ISBLANK('Informations clients'!G21),0,IF($AG$1=3,1,0))</f>
        <v>0</v>
      </c>
      <c r="AN21" s="120">
        <f>IF(ISBLANK('Informations clients'!U21),0,
IF($AG$1=12,1,0))</f>
        <v>0</v>
      </c>
      <c r="AO21" s="120">
        <f>IF(ISBLANK('Informations clients'!#REF!),0,
IF($AG$1=6,1,0))</f>
        <v>0</v>
      </c>
      <c r="AP21" s="120">
        <f>IF(ISBLANK('Informations clients'!#REF!),0,
IF($AG$1=12,1,0))</f>
        <v>0</v>
      </c>
      <c r="AQ21" s="120">
        <f>+IF(ISBLANK('Informations clients'!X21),0,IF($AG$1=2,1,0))</f>
        <v>0</v>
      </c>
      <c r="AR21" s="120">
        <f>IF(ISBLANK('Informations clients'!L21),0,
IF($AG$1=2,1,0))</f>
        <v>0</v>
      </c>
      <c r="AS21" s="120">
        <f>IF(ISBLANK('Informations clients'!AF21),0,
IF(ISBLANK('Informations clients'!U21),0,IF(VLOOKUP('Informations clients'!AF21,Technique!$H$45:$I$48,2,FALSE)=1,0,INDEX(Technique!$B$45:$F$58,MATCH($AG$1,Technique!$B$45:$B$58,0),MATCH('Informations clients'!AF21,Technique!$B$45:$F$45,0)))))</f>
        <v>0</v>
      </c>
      <c r="AT21" s="120">
        <f>+IF(ISBLANK('Informations clients'!AF21),0,
IF(ISBLANK('Informations clients'!V21),0,IF(VLOOKUP('Informations clients'!AF21,Technique!$H$45:$I$48,2,FALSE)=1,0,INDEX(Technique!$B$62:$F$75,MATCH($AG$1,Technique!$B$62:$B$75,0),MATCH('Informations clients'!AF21,Technique!$B$62:$F$62,0)))))</f>
        <v>0</v>
      </c>
      <c r="AU21" s="120">
        <f>+IF(ISBLANK('Informations clients'!AF21),0,
IF(AND($AG$1=5,VLOOKUP('Informations clients'!AF21,Technique!$H$45:$I$48,2,FALSE)=4),1,0))</f>
        <v>0</v>
      </c>
      <c r="AV21" s="120">
        <f>+IF(ISBLANK('Informations clients'!X21),0,IF($AG$1=5,1,0))</f>
        <v>0</v>
      </c>
      <c r="AW21" s="121"/>
      <c r="AX21" s="122">
        <f>+IF(ISBLANK('Informations clients'!AG21),0,
IF($AG$1=5,1,0))</f>
        <v>0</v>
      </c>
    </row>
    <row r="22" spans="1:50" s="123" customFormat="1" ht="11.25">
      <c r="A22" s="113" t="str">
        <f>IF(ISBLANK('Informations clients'!A22),"",'Informations clients'!A22)</f>
        <v/>
      </c>
      <c r="B22" s="124" t="str">
        <f>IF(ISBLANK('Informations clients'!C22),"",'Informations clients'!C22)</f>
        <v/>
      </c>
      <c r="C22" s="124" t="str">
        <f>IF(ISBLANK('Informations clients'!E22),"",'Informations clients'!E22)</f>
        <v/>
      </c>
      <c r="D22" s="126" t="str">
        <f>IF(ISBLANK('Informations clients'!G22),"",'Informations clients'!G22)</f>
        <v/>
      </c>
      <c r="E22" s="114"/>
      <c r="F22" s="127"/>
      <c r="G22" s="128"/>
      <c r="H22" s="114"/>
      <c r="I22" s="127"/>
      <c r="J22" s="129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14"/>
      <c r="AA22" s="131"/>
      <c r="AB22" s="115"/>
      <c r="AC22" s="116"/>
      <c r="AD22" s="117">
        <f>+IF(ISBLANK('Informations clients'!I22),0,
IF($AG$1=MONTH('Informations clients'!K22),1,0))</f>
        <v>0</v>
      </c>
      <c r="AE22" s="118">
        <f>+IF(ISBLANK('Informations clients'!J22),0,
IF(MONTH('Informations clients'!K22)=$AG$1,1,0))</f>
        <v>0</v>
      </c>
      <c r="AF22" s="119"/>
      <c r="AG22" s="117">
        <f>+IF(ISBLANK('Informations clients'!N22),0,
INDEX(Technique!$B$11:$F$23,MATCH($AG$1,Technique!$B$11:$B$23,0),MATCH(VLOOKUP('Informations clients'!N22,Technique!$A$4:$B$6,2,FALSE),Technique!$B$11:$F$11,0)))</f>
        <v>0</v>
      </c>
      <c r="AH22" s="120">
        <f>+IF(ISBLANK('Informations clients'!O22),0,
IF(VLOOKUP('Informations clients'!O22,Technique!$A$79:$B$81,2,FALSE)=1,0,
IF(VLOOKUP('Informations clients'!O22,Technique!$A$79:$B$81,2,FALSE)=2,1,
IF($AG$1=1,1,0))))</f>
        <v>0</v>
      </c>
      <c r="AI22" s="120">
        <f>+IF(ISBLANK('Informations clients'!P22),0,
IF(MONTH('Informations clients'!T22)=$AG$1,1,0))</f>
        <v>0</v>
      </c>
      <c r="AJ22" s="120">
        <f>+IF(ISBLANK('Informations clients'!Q22),0,IF($AG$1=EDATE('Informations clients'!G22,3),1,0))</f>
        <v>0</v>
      </c>
      <c r="AK22" s="120">
        <f>+IF(ISBLANK('Informations clients'!R22),0,
IF($AG$1=5,1,0))</f>
        <v>0</v>
      </c>
      <c r="AL22" s="120">
        <f>+IF(ISBLANK('Informations clients'!G22),0,IF($AG$1=3,1,0))</f>
        <v>0</v>
      </c>
      <c r="AM22" s="120">
        <f>+IF(ISBLANK('Informations clients'!G22),0,IF($AG$1=3,1,0))</f>
        <v>0</v>
      </c>
      <c r="AN22" s="120">
        <f>IF(ISBLANK('Informations clients'!U22),0,
IF($AG$1=12,1,0))</f>
        <v>0</v>
      </c>
      <c r="AO22" s="120">
        <f>IF(ISBLANK('Informations clients'!#REF!),0,
IF($AG$1=6,1,0))</f>
        <v>0</v>
      </c>
      <c r="AP22" s="120">
        <f>IF(ISBLANK('Informations clients'!#REF!),0,
IF($AG$1=12,1,0))</f>
        <v>0</v>
      </c>
      <c r="AQ22" s="120">
        <f>+IF(ISBLANK('Informations clients'!X22),0,IF($AG$1=2,1,0))</f>
        <v>0</v>
      </c>
      <c r="AR22" s="120">
        <f>IF(ISBLANK('Informations clients'!L22),0,
IF($AG$1=2,1,0))</f>
        <v>0</v>
      </c>
      <c r="AS22" s="120">
        <f>IF(ISBLANK('Informations clients'!AF22),0,
IF(ISBLANK('Informations clients'!U22),0,IF(VLOOKUP('Informations clients'!AF22,Technique!$H$45:$I$48,2,FALSE)=1,0,INDEX(Technique!$B$45:$F$58,MATCH($AG$1,Technique!$B$45:$B$58,0),MATCH('Informations clients'!AF22,Technique!$B$45:$F$45,0)))))</f>
        <v>0</v>
      </c>
      <c r="AT22" s="120">
        <f>+IF(ISBLANK('Informations clients'!AF22),0,
IF(ISBLANK('Informations clients'!V22),0,IF(VLOOKUP('Informations clients'!AF22,Technique!$H$45:$I$48,2,FALSE)=1,0,INDEX(Technique!$B$62:$F$75,MATCH($AG$1,Technique!$B$62:$B$75,0),MATCH('Informations clients'!AF22,Technique!$B$62:$F$62,0)))))</f>
        <v>0</v>
      </c>
      <c r="AU22" s="120">
        <f>+IF(ISBLANK('Informations clients'!AF22),0,
IF(AND($AG$1=5,VLOOKUP('Informations clients'!AF22,Technique!$H$45:$I$48,2,FALSE)=4),1,0))</f>
        <v>0</v>
      </c>
      <c r="AV22" s="120">
        <f>+IF(ISBLANK('Informations clients'!X22),0,IF($AG$1=5,1,0))</f>
        <v>0</v>
      </c>
      <c r="AW22" s="121"/>
      <c r="AX22" s="122">
        <f>+IF(ISBLANK('Informations clients'!AG22),0,
IF($AG$1=5,1,0))</f>
        <v>0</v>
      </c>
    </row>
    <row r="23" spans="1:50" s="123" customFormat="1" ht="11.25">
      <c r="A23" s="113" t="str">
        <f>IF(ISBLANK('Informations clients'!A23),"",'Informations clients'!A23)</f>
        <v/>
      </c>
      <c r="B23" s="124" t="str">
        <f>IF(ISBLANK('Informations clients'!C23),"",'Informations clients'!C23)</f>
        <v/>
      </c>
      <c r="C23" s="124" t="str">
        <f>IF(ISBLANK('Informations clients'!E23),"",'Informations clients'!E23)</f>
        <v/>
      </c>
      <c r="D23" s="126" t="str">
        <f>IF(ISBLANK('Informations clients'!G23),"",'Informations clients'!G23)</f>
        <v/>
      </c>
      <c r="E23" s="114"/>
      <c r="F23" s="127"/>
      <c r="G23" s="128"/>
      <c r="H23" s="114"/>
      <c r="I23" s="127"/>
      <c r="J23" s="129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14"/>
      <c r="AA23" s="131"/>
      <c r="AB23" s="115"/>
      <c r="AC23" s="116"/>
      <c r="AD23" s="117">
        <f>+IF(ISBLANK('Informations clients'!I23),0,
IF($AG$1=MONTH('Informations clients'!K23),1,0))</f>
        <v>0</v>
      </c>
      <c r="AE23" s="118">
        <f>+IF(ISBLANK('Informations clients'!J23),0,
IF(MONTH('Informations clients'!K23)=$AG$1,1,0))</f>
        <v>0</v>
      </c>
      <c r="AF23" s="119"/>
      <c r="AG23" s="117">
        <f>+IF(ISBLANK('Informations clients'!N23),0,
INDEX(Technique!$B$11:$F$23,MATCH($AG$1,Technique!$B$11:$B$23,0),MATCH(VLOOKUP('Informations clients'!N23,Technique!$A$4:$B$6,2,FALSE),Technique!$B$11:$F$11,0)))</f>
        <v>0</v>
      </c>
      <c r="AH23" s="120">
        <f>+IF(ISBLANK('Informations clients'!O23),0,
IF(VLOOKUP('Informations clients'!O23,Technique!$A$79:$B$81,2,FALSE)=1,0,
IF(VLOOKUP('Informations clients'!O23,Technique!$A$79:$B$81,2,FALSE)=2,1,
IF($AG$1=1,1,0))))</f>
        <v>0</v>
      </c>
      <c r="AI23" s="120">
        <f>+IF(ISBLANK('Informations clients'!P23),0,
IF(MONTH('Informations clients'!T23)=$AG$1,1,0))</f>
        <v>0</v>
      </c>
      <c r="AJ23" s="120">
        <f>+IF(ISBLANK('Informations clients'!Q23),0,IF($AG$1=EDATE('Informations clients'!G23,3),1,0))</f>
        <v>0</v>
      </c>
      <c r="AK23" s="120">
        <f>+IF(ISBLANK('Informations clients'!R23),0,
IF($AG$1=5,1,0))</f>
        <v>0</v>
      </c>
      <c r="AL23" s="120">
        <f>+IF(ISBLANK('Informations clients'!G23),0,IF($AG$1=3,1,0))</f>
        <v>0</v>
      </c>
      <c r="AM23" s="120">
        <f>+IF(ISBLANK('Informations clients'!G23),0,IF($AG$1=3,1,0))</f>
        <v>0</v>
      </c>
      <c r="AN23" s="120">
        <f>IF(ISBLANK('Informations clients'!U23),0,
IF($AG$1=12,1,0))</f>
        <v>0</v>
      </c>
      <c r="AO23" s="120">
        <f>IF(ISBLANK('Informations clients'!#REF!),0,
IF($AG$1=6,1,0))</f>
        <v>0</v>
      </c>
      <c r="AP23" s="120">
        <f>IF(ISBLANK('Informations clients'!#REF!),0,
IF($AG$1=12,1,0))</f>
        <v>0</v>
      </c>
      <c r="AQ23" s="120">
        <f>+IF(ISBLANK('Informations clients'!X23),0,IF($AG$1=2,1,0))</f>
        <v>0</v>
      </c>
      <c r="AR23" s="120">
        <f>IF(ISBLANK('Informations clients'!L23),0,
IF($AG$1=2,1,0))</f>
        <v>0</v>
      </c>
      <c r="AS23" s="120">
        <f>IF(ISBLANK('Informations clients'!AF23),0,
IF(ISBLANK('Informations clients'!U23),0,IF(VLOOKUP('Informations clients'!AF23,Technique!$H$45:$I$48,2,FALSE)=1,0,INDEX(Technique!$B$45:$F$58,MATCH($AG$1,Technique!$B$45:$B$58,0),MATCH('Informations clients'!AF23,Technique!$B$45:$F$45,0)))))</f>
        <v>0</v>
      </c>
      <c r="AT23" s="120">
        <f>+IF(ISBLANK('Informations clients'!AF23),0,
IF(ISBLANK('Informations clients'!V23),0,IF(VLOOKUP('Informations clients'!AF23,Technique!$H$45:$I$48,2,FALSE)=1,0,INDEX(Technique!$B$62:$F$75,MATCH($AG$1,Technique!$B$62:$B$75,0),MATCH('Informations clients'!AF23,Technique!$B$62:$F$62,0)))))</f>
        <v>0</v>
      </c>
      <c r="AU23" s="120">
        <f>+IF(ISBLANK('Informations clients'!AF23),0,
IF(AND($AG$1=5,VLOOKUP('Informations clients'!AF23,Technique!$H$45:$I$48,2,FALSE)=4),1,0))</f>
        <v>0</v>
      </c>
      <c r="AV23" s="120">
        <f>+IF(ISBLANK('Informations clients'!X23),0,IF($AG$1=5,1,0))</f>
        <v>0</v>
      </c>
      <c r="AW23" s="121"/>
      <c r="AX23" s="122">
        <f>+IF(ISBLANK('Informations clients'!AG23),0,
IF($AG$1=5,1,0))</f>
        <v>0</v>
      </c>
    </row>
    <row r="24" spans="1:50" s="123" customFormat="1" ht="11.25">
      <c r="A24" s="113" t="str">
        <f>IF(ISBLANK('Informations clients'!A24),"",'Informations clients'!A24)</f>
        <v/>
      </c>
      <c r="B24" s="124" t="str">
        <f>IF(ISBLANK('Informations clients'!C24),"",'Informations clients'!C24)</f>
        <v/>
      </c>
      <c r="C24" s="124" t="str">
        <f>IF(ISBLANK('Informations clients'!E24),"",'Informations clients'!E24)</f>
        <v/>
      </c>
      <c r="D24" s="126" t="str">
        <f>IF(ISBLANK('Informations clients'!G24),"",'Informations clients'!G24)</f>
        <v/>
      </c>
      <c r="E24" s="114"/>
      <c r="F24" s="127"/>
      <c r="G24" s="128"/>
      <c r="H24" s="114"/>
      <c r="I24" s="127"/>
      <c r="J24" s="129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14"/>
      <c r="AA24" s="131"/>
      <c r="AB24" s="115"/>
      <c r="AC24" s="116"/>
      <c r="AD24" s="117">
        <f>+IF(ISBLANK('Informations clients'!I24),0,
IF($AG$1=MONTH('Informations clients'!K24),1,0))</f>
        <v>0</v>
      </c>
      <c r="AE24" s="118">
        <f>+IF(ISBLANK('Informations clients'!J24),0,
IF(MONTH('Informations clients'!K24)=$AG$1,1,0))</f>
        <v>0</v>
      </c>
      <c r="AF24" s="119"/>
      <c r="AG24" s="117">
        <f>+IF(ISBLANK('Informations clients'!N24),0,
INDEX(Technique!$B$11:$F$23,MATCH($AG$1,Technique!$B$11:$B$23,0),MATCH(VLOOKUP('Informations clients'!N24,Technique!$A$4:$B$6,2,FALSE),Technique!$B$11:$F$11,0)))</f>
        <v>0</v>
      </c>
      <c r="AH24" s="120">
        <f>+IF(ISBLANK('Informations clients'!O24),0,
IF(VLOOKUP('Informations clients'!O24,Technique!$A$79:$B$81,2,FALSE)=1,0,
IF(VLOOKUP('Informations clients'!O24,Technique!$A$79:$B$81,2,FALSE)=2,1,
IF($AG$1=1,1,0))))</f>
        <v>0</v>
      </c>
      <c r="AI24" s="120">
        <f>+IF(ISBLANK('Informations clients'!P24),0,
IF(MONTH('Informations clients'!T24)=$AG$1,1,0))</f>
        <v>0</v>
      </c>
      <c r="AJ24" s="120">
        <f>+IF(ISBLANK('Informations clients'!Q24),0,IF($AG$1=EDATE('Informations clients'!G24,3),1,0))</f>
        <v>0</v>
      </c>
      <c r="AK24" s="120">
        <f>+IF(ISBLANK('Informations clients'!R24),0,
IF($AG$1=5,1,0))</f>
        <v>0</v>
      </c>
      <c r="AL24" s="120">
        <f>+IF(ISBLANK('Informations clients'!G24),0,IF($AG$1=3,1,0))</f>
        <v>0</v>
      </c>
      <c r="AM24" s="120">
        <f>+IF(ISBLANK('Informations clients'!G24),0,IF($AG$1=3,1,0))</f>
        <v>0</v>
      </c>
      <c r="AN24" s="120">
        <f>IF(ISBLANK('Informations clients'!U24),0,
IF($AG$1=12,1,0))</f>
        <v>0</v>
      </c>
      <c r="AO24" s="120">
        <f>IF(ISBLANK('Informations clients'!#REF!),0,
IF($AG$1=6,1,0))</f>
        <v>0</v>
      </c>
      <c r="AP24" s="120">
        <f>IF(ISBLANK('Informations clients'!#REF!),0,
IF($AG$1=12,1,0))</f>
        <v>0</v>
      </c>
      <c r="AQ24" s="120">
        <f>+IF(ISBLANK('Informations clients'!X24),0,IF($AG$1=2,1,0))</f>
        <v>0</v>
      </c>
      <c r="AR24" s="120">
        <f>IF(ISBLANK('Informations clients'!L24),0,
IF($AG$1=2,1,0))</f>
        <v>0</v>
      </c>
      <c r="AS24" s="120">
        <f>IF(ISBLANK('Informations clients'!AF24),0,
IF(ISBLANK('Informations clients'!U24),0,IF(VLOOKUP('Informations clients'!AF24,Technique!$H$45:$I$48,2,FALSE)=1,0,INDEX(Technique!$B$45:$F$58,MATCH($AG$1,Technique!$B$45:$B$58,0),MATCH('Informations clients'!AF24,Technique!$B$45:$F$45,0)))))</f>
        <v>0</v>
      </c>
      <c r="AT24" s="120">
        <f>+IF(ISBLANK('Informations clients'!AF24),0,
IF(ISBLANK('Informations clients'!V24),0,IF(VLOOKUP('Informations clients'!AF24,Technique!$H$45:$I$48,2,FALSE)=1,0,INDEX(Technique!$B$62:$F$75,MATCH($AG$1,Technique!$B$62:$B$75,0),MATCH('Informations clients'!AF24,Technique!$B$62:$F$62,0)))))</f>
        <v>0</v>
      </c>
      <c r="AU24" s="120">
        <f>+IF(ISBLANK('Informations clients'!AF24),0,
IF(AND($AG$1=5,VLOOKUP('Informations clients'!AF24,Technique!$H$45:$I$48,2,FALSE)=4),1,0))</f>
        <v>0</v>
      </c>
      <c r="AV24" s="120">
        <f>+IF(ISBLANK('Informations clients'!X24),0,IF($AG$1=5,1,0))</f>
        <v>0</v>
      </c>
      <c r="AW24" s="121"/>
      <c r="AX24" s="122">
        <f>+IF(ISBLANK('Informations clients'!AG24),0,
IF($AG$1=5,1,0))</f>
        <v>0</v>
      </c>
    </row>
    <row r="25" spans="1:50" s="123" customFormat="1" ht="11.25">
      <c r="A25" s="113" t="str">
        <f>IF(ISBLANK('Informations clients'!A25),"",'Informations clients'!A25)</f>
        <v/>
      </c>
      <c r="B25" s="124" t="str">
        <f>IF(ISBLANK('Informations clients'!C25),"",'Informations clients'!C25)</f>
        <v/>
      </c>
      <c r="C25" s="124" t="str">
        <f>IF(ISBLANK('Informations clients'!E25),"",'Informations clients'!E25)</f>
        <v/>
      </c>
      <c r="D25" s="126" t="str">
        <f>IF(ISBLANK('Informations clients'!G25),"",'Informations clients'!G25)</f>
        <v/>
      </c>
      <c r="E25" s="114"/>
      <c r="F25" s="127"/>
      <c r="G25" s="128"/>
      <c r="H25" s="114"/>
      <c r="I25" s="127"/>
      <c r="J25" s="129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14"/>
      <c r="AA25" s="131"/>
      <c r="AB25" s="115"/>
      <c r="AC25" s="116"/>
      <c r="AD25" s="117">
        <f>+IF(ISBLANK('Informations clients'!I25),0,
IF($AG$1=MONTH('Informations clients'!K25),1,0))</f>
        <v>0</v>
      </c>
      <c r="AE25" s="118">
        <f>+IF(ISBLANK('Informations clients'!J25),0,
IF(MONTH('Informations clients'!K25)=$AG$1,1,0))</f>
        <v>0</v>
      </c>
      <c r="AF25" s="119"/>
      <c r="AG25" s="117">
        <f>+IF(ISBLANK('Informations clients'!N25),0,
INDEX(Technique!$B$11:$F$23,MATCH($AG$1,Technique!$B$11:$B$23,0),MATCH(VLOOKUP('Informations clients'!N25,Technique!$A$4:$B$6,2,FALSE),Technique!$B$11:$F$11,0)))</f>
        <v>0</v>
      </c>
      <c r="AH25" s="120">
        <f>+IF(ISBLANK('Informations clients'!O25),0,
IF(VLOOKUP('Informations clients'!O25,Technique!$A$79:$B$81,2,FALSE)=1,0,
IF(VLOOKUP('Informations clients'!O25,Technique!$A$79:$B$81,2,FALSE)=2,1,
IF($AG$1=1,1,0))))</f>
        <v>0</v>
      </c>
      <c r="AI25" s="120">
        <f>+IF(ISBLANK('Informations clients'!P25),0,
IF(MONTH('Informations clients'!T25)=$AG$1,1,0))</f>
        <v>0</v>
      </c>
      <c r="AJ25" s="120">
        <f>+IF(ISBLANK('Informations clients'!Q25),0,IF($AG$1=EDATE('Informations clients'!G25,3),1,0))</f>
        <v>0</v>
      </c>
      <c r="AK25" s="120">
        <f>+IF(ISBLANK('Informations clients'!R25),0,
IF($AG$1=5,1,0))</f>
        <v>0</v>
      </c>
      <c r="AL25" s="120">
        <f>+IF(ISBLANK('Informations clients'!G25),0,IF($AG$1=3,1,0))</f>
        <v>0</v>
      </c>
      <c r="AM25" s="120">
        <f>+IF(ISBLANK('Informations clients'!G25),0,IF($AG$1=3,1,0))</f>
        <v>0</v>
      </c>
      <c r="AN25" s="120">
        <f>IF(ISBLANK('Informations clients'!U25),0,
IF($AG$1=12,1,0))</f>
        <v>0</v>
      </c>
      <c r="AO25" s="120">
        <f>IF(ISBLANK('Informations clients'!#REF!),0,
IF($AG$1=6,1,0))</f>
        <v>0</v>
      </c>
      <c r="AP25" s="120">
        <f>IF(ISBLANK('Informations clients'!#REF!),0,
IF($AG$1=12,1,0))</f>
        <v>0</v>
      </c>
      <c r="AQ25" s="120">
        <f>+IF(ISBLANK('Informations clients'!X25),0,IF($AG$1=2,1,0))</f>
        <v>0</v>
      </c>
      <c r="AR25" s="120">
        <f>IF(ISBLANK('Informations clients'!L25),0,
IF($AG$1=2,1,0))</f>
        <v>0</v>
      </c>
      <c r="AS25" s="120">
        <f>IF(ISBLANK('Informations clients'!AF25),0,
IF(ISBLANK('Informations clients'!U25),0,IF(VLOOKUP('Informations clients'!AF25,Technique!$H$45:$I$48,2,FALSE)=1,0,INDEX(Technique!$B$45:$F$58,MATCH($AG$1,Technique!$B$45:$B$58,0),MATCH('Informations clients'!AF25,Technique!$B$45:$F$45,0)))))</f>
        <v>0</v>
      </c>
      <c r="AT25" s="120">
        <f>+IF(ISBLANK('Informations clients'!AF25),0,
IF(ISBLANK('Informations clients'!V25),0,IF(VLOOKUP('Informations clients'!AF25,Technique!$H$45:$I$48,2,FALSE)=1,0,INDEX(Technique!$B$62:$F$75,MATCH($AG$1,Technique!$B$62:$B$75,0),MATCH('Informations clients'!AF25,Technique!$B$62:$F$62,0)))))</f>
        <v>0</v>
      </c>
      <c r="AU25" s="120">
        <f>+IF(ISBLANK('Informations clients'!AF25),0,
IF(AND($AG$1=5,VLOOKUP('Informations clients'!AF25,Technique!$H$45:$I$48,2,FALSE)=4),1,0))</f>
        <v>0</v>
      </c>
      <c r="AV25" s="120">
        <f>+IF(ISBLANK('Informations clients'!X25),0,IF($AG$1=5,1,0))</f>
        <v>0</v>
      </c>
      <c r="AW25" s="121"/>
      <c r="AX25" s="122">
        <f>+IF(ISBLANK('Informations clients'!AG25),0,
IF($AG$1=5,1,0))</f>
        <v>0</v>
      </c>
    </row>
    <row r="26" spans="1:50" s="123" customFormat="1" ht="11.25">
      <c r="A26" s="113" t="str">
        <f>IF(ISBLANK('Informations clients'!A26),"",'Informations clients'!A26)</f>
        <v/>
      </c>
      <c r="B26" s="124" t="str">
        <f>IF(ISBLANK('Informations clients'!C26),"",'Informations clients'!C26)</f>
        <v/>
      </c>
      <c r="C26" s="124" t="str">
        <f>IF(ISBLANK('Informations clients'!E26),"",'Informations clients'!E26)</f>
        <v/>
      </c>
      <c r="D26" s="126" t="str">
        <f>IF(ISBLANK('Informations clients'!G26),"",'Informations clients'!G26)</f>
        <v/>
      </c>
      <c r="E26" s="114"/>
      <c r="F26" s="127"/>
      <c r="G26" s="128"/>
      <c r="H26" s="114"/>
      <c r="I26" s="127"/>
      <c r="J26" s="129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14"/>
      <c r="AA26" s="131"/>
      <c r="AB26" s="115"/>
      <c r="AC26" s="116"/>
      <c r="AD26" s="117">
        <f>+IF(ISBLANK('Informations clients'!I26),0,
IF($AG$1=MONTH('Informations clients'!K26),1,0))</f>
        <v>0</v>
      </c>
      <c r="AE26" s="118">
        <f>+IF(ISBLANK('Informations clients'!J26),0,
IF(MONTH('Informations clients'!K26)=$AG$1,1,0))</f>
        <v>0</v>
      </c>
      <c r="AF26" s="119"/>
      <c r="AG26" s="117">
        <f>+IF(ISBLANK('Informations clients'!N26),0,
INDEX(Technique!$B$11:$F$23,MATCH($AG$1,Technique!$B$11:$B$23,0),MATCH(VLOOKUP('Informations clients'!N26,Technique!$A$4:$B$6,2,FALSE),Technique!$B$11:$F$11,0)))</f>
        <v>0</v>
      </c>
      <c r="AH26" s="120">
        <f>+IF(ISBLANK('Informations clients'!O26),0,
IF(VLOOKUP('Informations clients'!O26,Technique!$A$79:$B$81,2,FALSE)=1,0,
IF(VLOOKUP('Informations clients'!O26,Technique!$A$79:$B$81,2,FALSE)=2,1,
IF($AG$1=1,1,0))))</f>
        <v>0</v>
      </c>
      <c r="AI26" s="120">
        <f>+IF(ISBLANK('Informations clients'!P26),0,
IF(MONTH('Informations clients'!T26)=$AG$1,1,0))</f>
        <v>0</v>
      </c>
      <c r="AJ26" s="120">
        <f>+IF(ISBLANK('Informations clients'!Q26),0,IF($AG$1=EDATE('Informations clients'!G26,3),1,0))</f>
        <v>0</v>
      </c>
      <c r="AK26" s="120">
        <f>+IF(ISBLANK('Informations clients'!R26),0,
IF($AG$1=5,1,0))</f>
        <v>0</v>
      </c>
      <c r="AL26" s="120">
        <f>+IF(ISBLANK('Informations clients'!G26),0,IF($AG$1=3,1,0))</f>
        <v>0</v>
      </c>
      <c r="AM26" s="120">
        <f>+IF(ISBLANK('Informations clients'!G26),0,IF($AG$1=3,1,0))</f>
        <v>0</v>
      </c>
      <c r="AN26" s="120">
        <f>IF(ISBLANK('Informations clients'!U26),0,
IF($AG$1=12,1,0))</f>
        <v>0</v>
      </c>
      <c r="AO26" s="120">
        <f>IF(ISBLANK('Informations clients'!#REF!),0,
IF($AG$1=6,1,0))</f>
        <v>0</v>
      </c>
      <c r="AP26" s="120">
        <f>IF(ISBLANK('Informations clients'!#REF!),0,
IF($AG$1=12,1,0))</f>
        <v>0</v>
      </c>
      <c r="AQ26" s="120">
        <f>+IF(ISBLANK('Informations clients'!X26),0,IF($AG$1=2,1,0))</f>
        <v>0</v>
      </c>
      <c r="AR26" s="120">
        <f>IF(ISBLANK('Informations clients'!L26),0,
IF($AG$1=2,1,0))</f>
        <v>0</v>
      </c>
      <c r="AS26" s="120">
        <f>IF(ISBLANK('Informations clients'!AF26),0,
IF(ISBLANK('Informations clients'!U26),0,IF(VLOOKUP('Informations clients'!AF26,Technique!$H$45:$I$48,2,FALSE)=1,0,INDEX(Technique!$B$45:$F$58,MATCH($AG$1,Technique!$B$45:$B$58,0),MATCH('Informations clients'!AF26,Technique!$B$45:$F$45,0)))))</f>
        <v>0</v>
      </c>
      <c r="AT26" s="120">
        <f>+IF(ISBLANK('Informations clients'!AF26),0,
IF(ISBLANK('Informations clients'!V26),0,IF(VLOOKUP('Informations clients'!AF26,Technique!$H$45:$I$48,2,FALSE)=1,0,INDEX(Technique!$B$62:$F$75,MATCH($AG$1,Technique!$B$62:$B$75,0),MATCH('Informations clients'!AF26,Technique!$B$62:$F$62,0)))))</f>
        <v>0</v>
      </c>
      <c r="AU26" s="120">
        <f>+IF(ISBLANK('Informations clients'!AF26),0,
IF(AND($AG$1=5,VLOOKUP('Informations clients'!AF26,Technique!$H$45:$I$48,2,FALSE)=4),1,0))</f>
        <v>0</v>
      </c>
      <c r="AV26" s="120">
        <f>+IF(ISBLANK('Informations clients'!X26),0,IF($AG$1=5,1,0))</f>
        <v>0</v>
      </c>
      <c r="AW26" s="121"/>
      <c r="AX26" s="122">
        <f>+IF(ISBLANK('Informations clients'!AG26),0,
IF($AG$1=5,1,0))</f>
        <v>0</v>
      </c>
    </row>
    <row r="27" spans="1:50" s="123" customFormat="1" ht="11.25">
      <c r="A27" s="113" t="str">
        <f>IF(ISBLANK('Informations clients'!A27),"",'Informations clients'!A27)</f>
        <v/>
      </c>
      <c r="B27" s="124" t="str">
        <f>IF(ISBLANK('Informations clients'!C27),"",'Informations clients'!C27)</f>
        <v/>
      </c>
      <c r="C27" s="124" t="str">
        <f>IF(ISBLANK('Informations clients'!E27),"",'Informations clients'!E27)</f>
        <v/>
      </c>
      <c r="D27" s="126" t="str">
        <f>IF(ISBLANK('Informations clients'!G27),"",'Informations clients'!G27)</f>
        <v/>
      </c>
      <c r="E27" s="114"/>
      <c r="F27" s="127"/>
      <c r="G27" s="128"/>
      <c r="H27" s="114"/>
      <c r="I27" s="127"/>
      <c r="J27" s="129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14"/>
      <c r="AA27" s="131"/>
      <c r="AB27" s="115"/>
      <c r="AC27" s="116"/>
      <c r="AD27" s="117">
        <f>+IF(ISBLANK('Informations clients'!I27),0,
IF($AG$1=MONTH('Informations clients'!K27),1,0))</f>
        <v>0</v>
      </c>
      <c r="AE27" s="118">
        <f>+IF(ISBLANK('Informations clients'!J27),0,
IF(MONTH('Informations clients'!K27)=$AG$1,1,0))</f>
        <v>0</v>
      </c>
      <c r="AF27" s="119"/>
      <c r="AG27" s="117">
        <f>+IF(ISBLANK('Informations clients'!N27),0,
INDEX(Technique!$B$11:$F$23,MATCH($AG$1,Technique!$B$11:$B$23,0),MATCH(VLOOKUP('Informations clients'!N27,Technique!$A$4:$B$6,2,FALSE),Technique!$B$11:$F$11,0)))</f>
        <v>0</v>
      </c>
      <c r="AH27" s="120">
        <f>+IF(ISBLANK('Informations clients'!O27),0,
IF(VLOOKUP('Informations clients'!O27,Technique!$A$79:$B$81,2,FALSE)=1,0,
IF(VLOOKUP('Informations clients'!O27,Technique!$A$79:$B$81,2,FALSE)=2,1,
IF($AG$1=1,1,0))))</f>
        <v>0</v>
      </c>
      <c r="AI27" s="120">
        <f>+IF(ISBLANK('Informations clients'!P27),0,
IF(MONTH('Informations clients'!T27)=$AG$1,1,0))</f>
        <v>0</v>
      </c>
      <c r="AJ27" s="120">
        <f>+IF(ISBLANK('Informations clients'!Q27),0,IF($AG$1=EDATE('Informations clients'!G27,3),1,0))</f>
        <v>0</v>
      </c>
      <c r="AK27" s="120">
        <f>+IF(ISBLANK('Informations clients'!R27),0,
IF($AG$1=5,1,0))</f>
        <v>0</v>
      </c>
      <c r="AL27" s="120">
        <f>+IF(ISBLANK('Informations clients'!G27),0,IF($AG$1=3,1,0))</f>
        <v>0</v>
      </c>
      <c r="AM27" s="120">
        <f>+IF(ISBLANK('Informations clients'!G27),0,IF($AG$1=3,1,0))</f>
        <v>0</v>
      </c>
      <c r="AN27" s="120">
        <f>IF(ISBLANK('Informations clients'!U27),0,
IF($AG$1=12,1,0))</f>
        <v>0</v>
      </c>
      <c r="AO27" s="120">
        <f>IF(ISBLANK('Informations clients'!#REF!),0,
IF($AG$1=6,1,0))</f>
        <v>0</v>
      </c>
      <c r="AP27" s="120">
        <f>IF(ISBLANK('Informations clients'!#REF!),0,
IF($AG$1=12,1,0))</f>
        <v>0</v>
      </c>
      <c r="AQ27" s="120">
        <f>+IF(ISBLANK('Informations clients'!X27),0,IF($AG$1=2,1,0))</f>
        <v>0</v>
      </c>
      <c r="AR27" s="120">
        <f>IF(ISBLANK('Informations clients'!L27),0,
IF($AG$1=2,1,0))</f>
        <v>0</v>
      </c>
      <c r="AS27" s="120">
        <f>IF(ISBLANK('Informations clients'!AF27),0,
IF(ISBLANK('Informations clients'!U27),0,IF(VLOOKUP('Informations clients'!AF27,Technique!$H$45:$I$48,2,FALSE)=1,0,INDEX(Technique!$B$45:$F$58,MATCH($AG$1,Technique!$B$45:$B$58,0),MATCH('Informations clients'!AF27,Technique!$B$45:$F$45,0)))))</f>
        <v>0</v>
      </c>
      <c r="AT27" s="120">
        <f>+IF(ISBLANK('Informations clients'!AF27),0,
IF(ISBLANK('Informations clients'!V27),0,IF(VLOOKUP('Informations clients'!AF27,Technique!$H$45:$I$48,2,FALSE)=1,0,INDEX(Technique!$B$62:$F$75,MATCH($AG$1,Technique!$B$62:$B$75,0),MATCH('Informations clients'!AF27,Technique!$B$62:$F$62,0)))))</f>
        <v>0</v>
      </c>
      <c r="AU27" s="120">
        <f>+IF(ISBLANK('Informations clients'!AF27),0,
IF(AND($AG$1=5,VLOOKUP('Informations clients'!AF27,Technique!$H$45:$I$48,2,FALSE)=4),1,0))</f>
        <v>0</v>
      </c>
      <c r="AV27" s="120">
        <f>+IF(ISBLANK('Informations clients'!X27),0,IF($AG$1=5,1,0))</f>
        <v>0</v>
      </c>
      <c r="AW27" s="121"/>
      <c r="AX27" s="122">
        <f>+IF(ISBLANK('Informations clients'!AG27),0,
IF($AG$1=5,1,0))</f>
        <v>0</v>
      </c>
    </row>
    <row r="28" spans="1:50" s="123" customFormat="1" ht="11.25">
      <c r="A28" s="113" t="str">
        <f>IF(ISBLANK('Informations clients'!A28),"",'Informations clients'!A28)</f>
        <v/>
      </c>
      <c r="B28" s="124" t="str">
        <f>IF(ISBLANK('Informations clients'!C28),"",'Informations clients'!C28)</f>
        <v/>
      </c>
      <c r="C28" s="124" t="str">
        <f>IF(ISBLANK('Informations clients'!E28),"",'Informations clients'!E28)</f>
        <v/>
      </c>
      <c r="D28" s="126" t="str">
        <f>IF(ISBLANK('Informations clients'!G28),"",'Informations clients'!G28)</f>
        <v/>
      </c>
      <c r="E28" s="114"/>
      <c r="F28" s="127"/>
      <c r="G28" s="128"/>
      <c r="H28" s="114"/>
      <c r="I28" s="127"/>
      <c r="J28" s="129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14"/>
      <c r="AA28" s="131"/>
      <c r="AB28" s="115"/>
      <c r="AC28" s="116"/>
      <c r="AD28" s="117">
        <f>+IF(ISBLANK('Informations clients'!I28),0,
IF($AG$1=MONTH('Informations clients'!K28),1,0))</f>
        <v>0</v>
      </c>
      <c r="AE28" s="118">
        <f>+IF(ISBLANK('Informations clients'!J28),0,
IF(MONTH('Informations clients'!K28)=$AG$1,1,0))</f>
        <v>0</v>
      </c>
      <c r="AF28" s="119"/>
      <c r="AG28" s="117">
        <f>+IF(ISBLANK('Informations clients'!N28),0,
INDEX(Technique!$B$11:$F$23,MATCH($AG$1,Technique!$B$11:$B$23,0),MATCH(VLOOKUP('Informations clients'!N28,Technique!$A$4:$B$6,2,FALSE),Technique!$B$11:$F$11,0)))</f>
        <v>0</v>
      </c>
      <c r="AH28" s="120">
        <f>+IF(ISBLANK('Informations clients'!O28),0,
IF(VLOOKUP('Informations clients'!O28,Technique!$A$79:$B$81,2,FALSE)=1,0,
IF(VLOOKUP('Informations clients'!O28,Technique!$A$79:$B$81,2,FALSE)=2,1,
IF($AG$1=1,1,0))))</f>
        <v>0</v>
      </c>
      <c r="AI28" s="120">
        <f>+IF(ISBLANK('Informations clients'!P28),0,
IF(MONTH('Informations clients'!T28)=$AG$1,1,0))</f>
        <v>0</v>
      </c>
      <c r="AJ28" s="120">
        <f>+IF(ISBLANK('Informations clients'!Q28),0,IF($AG$1=EDATE('Informations clients'!G28,3),1,0))</f>
        <v>0</v>
      </c>
      <c r="AK28" s="120">
        <f>+IF(ISBLANK('Informations clients'!R28),0,
IF($AG$1=5,1,0))</f>
        <v>0</v>
      </c>
      <c r="AL28" s="120">
        <f>+IF(ISBLANK('Informations clients'!G28),0,IF($AG$1=3,1,0))</f>
        <v>0</v>
      </c>
      <c r="AM28" s="120">
        <f>+IF(ISBLANK('Informations clients'!G28),0,IF($AG$1=3,1,0))</f>
        <v>0</v>
      </c>
      <c r="AN28" s="120">
        <f>IF(ISBLANK('Informations clients'!U28),0,
IF($AG$1=12,1,0))</f>
        <v>0</v>
      </c>
      <c r="AO28" s="120">
        <f>IF(ISBLANK('Informations clients'!#REF!),0,
IF($AG$1=6,1,0))</f>
        <v>0</v>
      </c>
      <c r="AP28" s="120">
        <f>IF(ISBLANK('Informations clients'!#REF!),0,
IF($AG$1=12,1,0))</f>
        <v>0</v>
      </c>
      <c r="AQ28" s="120">
        <f>+IF(ISBLANK('Informations clients'!X28),0,IF($AG$1=2,1,0))</f>
        <v>0</v>
      </c>
      <c r="AR28" s="120">
        <f>IF(ISBLANK('Informations clients'!L28),0,
IF($AG$1=2,1,0))</f>
        <v>0</v>
      </c>
      <c r="AS28" s="120">
        <f>IF(ISBLANK('Informations clients'!AF28),0,
IF(ISBLANK('Informations clients'!U28),0,IF(VLOOKUP('Informations clients'!AF28,Technique!$H$45:$I$48,2,FALSE)=1,0,INDEX(Technique!$B$45:$F$58,MATCH($AG$1,Technique!$B$45:$B$58,0),MATCH('Informations clients'!AF28,Technique!$B$45:$F$45,0)))))</f>
        <v>0</v>
      </c>
      <c r="AT28" s="120">
        <f>+IF(ISBLANK('Informations clients'!AF28),0,
IF(ISBLANK('Informations clients'!V28),0,IF(VLOOKUP('Informations clients'!AF28,Technique!$H$45:$I$48,2,FALSE)=1,0,INDEX(Technique!$B$62:$F$75,MATCH($AG$1,Technique!$B$62:$B$75,0),MATCH('Informations clients'!AF28,Technique!$B$62:$F$62,0)))))</f>
        <v>0</v>
      </c>
      <c r="AU28" s="120">
        <f>+IF(ISBLANK('Informations clients'!AF28),0,
IF(AND($AG$1=5,VLOOKUP('Informations clients'!AF28,Technique!$H$45:$I$48,2,FALSE)=4),1,0))</f>
        <v>0</v>
      </c>
      <c r="AV28" s="120">
        <f>+IF(ISBLANK('Informations clients'!X28),0,IF($AG$1=5,1,0))</f>
        <v>0</v>
      </c>
      <c r="AW28" s="121"/>
      <c r="AX28" s="122">
        <f>+IF(ISBLANK('Informations clients'!AG28),0,
IF($AG$1=5,1,0))</f>
        <v>0</v>
      </c>
    </row>
    <row r="29" spans="1:50" s="123" customFormat="1" ht="11.25">
      <c r="A29" s="113" t="str">
        <f>IF(ISBLANK('Informations clients'!A29),"",'Informations clients'!A29)</f>
        <v/>
      </c>
      <c r="B29" s="124" t="str">
        <f>IF(ISBLANK('Informations clients'!C29),"",'Informations clients'!C29)</f>
        <v/>
      </c>
      <c r="C29" s="124" t="str">
        <f>IF(ISBLANK('Informations clients'!E29),"",'Informations clients'!E29)</f>
        <v/>
      </c>
      <c r="D29" s="126" t="str">
        <f>IF(ISBLANK('Informations clients'!G29),"",'Informations clients'!G29)</f>
        <v/>
      </c>
      <c r="E29" s="114"/>
      <c r="F29" s="127"/>
      <c r="G29" s="128"/>
      <c r="H29" s="114"/>
      <c r="I29" s="127"/>
      <c r="J29" s="129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14"/>
      <c r="AA29" s="131"/>
      <c r="AB29" s="115"/>
      <c r="AC29" s="116"/>
      <c r="AD29" s="117">
        <f>+IF(ISBLANK('Informations clients'!I29),0,
IF($AG$1=MONTH('Informations clients'!K29),1,0))</f>
        <v>0</v>
      </c>
      <c r="AE29" s="118">
        <f>+IF(ISBLANK('Informations clients'!J29),0,
IF(MONTH('Informations clients'!K29)=$AG$1,1,0))</f>
        <v>0</v>
      </c>
      <c r="AF29" s="119"/>
      <c r="AG29" s="117">
        <f>+IF(ISBLANK('Informations clients'!N29),0,
INDEX(Technique!$B$11:$F$23,MATCH($AG$1,Technique!$B$11:$B$23,0),MATCH(VLOOKUP('Informations clients'!N29,Technique!$A$4:$B$6,2,FALSE),Technique!$B$11:$F$11,0)))</f>
        <v>0</v>
      </c>
      <c r="AH29" s="120">
        <f>+IF(ISBLANK('Informations clients'!O29),0,
IF(VLOOKUP('Informations clients'!O29,Technique!$A$79:$B$81,2,FALSE)=1,0,
IF(VLOOKUP('Informations clients'!O29,Technique!$A$79:$B$81,2,FALSE)=2,1,
IF($AG$1=1,1,0))))</f>
        <v>0</v>
      </c>
      <c r="AI29" s="120">
        <f>+IF(ISBLANK('Informations clients'!P29),0,
IF(MONTH('Informations clients'!T29)=$AG$1,1,0))</f>
        <v>0</v>
      </c>
      <c r="AJ29" s="120">
        <f>+IF(ISBLANK('Informations clients'!Q29),0,IF($AG$1=EDATE('Informations clients'!G29,3),1,0))</f>
        <v>0</v>
      </c>
      <c r="AK29" s="120">
        <f>+IF(ISBLANK('Informations clients'!R29),0,
IF($AG$1=5,1,0))</f>
        <v>0</v>
      </c>
      <c r="AL29" s="120">
        <f>+IF(ISBLANK('Informations clients'!G29),0,IF($AG$1=3,1,0))</f>
        <v>0</v>
      </c>
      <c r="AM29" s="120">
        <f>+IF(ISBLANK('Informations clients'!G29),0,IF($AG$1=3,1,0))</f>
        <v>0</v>
      </c>
      <c r="AN29" s="120">
        <f>IF(ISBLANK('Informations clients'!U29),0,
IF($AG$1=12,1,0))</f>
        <v>0</v>
      </c>
      <c r="AO29" s="120">
        <f>IF(ISBLANK('Informations clients'!#REF!),0,
IF($AG$1=6,1,0))</f>
        <v>0</v>
      </c>
      <c r="AP29" s="120">
        <f>IF(ISBLANK('Informations clients'!#REF!),0,
IF($AG$1=12,1,0))</f>
        <v>0</v>
      </c>
      <c r="AQ29" s="120">
        <f>+IF(ISBLANK('Informations clients'!X29),0,IF($AG$1=2,1,0))</f>
        <v>0</v>
      </c>
      <c r="AR29" s="120">
        <f>IF(ISBLANK('Informations clients'!L29),0,
IF($AG$1=2,1,0))</f>
        <v>0</v>
      </c>
      <c r="AS29" s="120">
        <f>IF(ISBLANK('Informations clients'!AF29),0,
IF(ISBLANK('Informations clients'!U29),0,IF(VLOOKUP('Informations clients'!AF29,Technique!$H$45:$I$48,2,FALSE)=1,0,INDEX(Technique!$B$45:$F$58,MATCH($AG$1,Technique!$B$45:$B$58,0),MATCH('Informations clients'!AF29,Technique!$B$45:$F$45,0)))))</f>
        <v>0</v>
      </c>
      <c r="AT29" s="120">
        <f>+IF(ISBLANK('Informations clients'!AF29),0,
IF(ISBLANK('Informations clients'!V29),0,IF(VLOOKUP('Informations clients'!AF29,Technique!$H$45:$I$48,2,FALSE)=1,0,INDEX(Technique!$B$62:$F$75,MATCH($AG$1,Technique!$B$62:$B$75,0),MATCH('Informations clients'!AF29,Technique!$B$62:$F$62,0)))))</f>
        <v>0</v>
      </c>
      <c r="AU29" s="120">
        <f>+IF(ISBLANK('Informations clients'!AF29),0,
IF(AND($AG$1=5,VLOOKUP('Informations clients'!AF29,Technique!$H$45:$I$48,2,FALSE)=4),1,0))</f>
        <v>0</v>
      </c>
      <c r="AV29" s="120">
        <f>+IF(ISBLANK('Informations clients'!X29),0,IF($AG$1=5,1,0))</f>
        <v>0</v>
      </c>
      <c r="AW29" s="121"/>
      <c r="AX29" s="122">
        <f>+IF(ISBLANK('Informations clients'!AG29),0,
IF($AG$1=5,1,0))</f>
        <v>0</v>
      </c>
    </row>
    <row r="30" spans="1:50" s="123" customFormat="1" ht="11.25">
      <c r="A30" s="113" t="str">
        <f>IF(ISBLANK('Informations clients'!A30),"",'Informations clients'!A30)</f>
        <v/>
      </c>
      <c r="B30" s="124" t="str">
        <f>IF(ISBLANK('Informations clients'!C30),"",'Informations clients'!C30)</f>
        <v/>
      </c>
      <c r="C30" s="124" t="str">
        <f>IF(ISBLANK('Informations clients'!E30),"",'Informations clients'!E30)</f>
        <v/>
      </c>
      <c r="D30" s="126" t="str">
        <f>IF(ISBLANK('Informations clients'!G30),"",'Informations clients'!G30)</f>
        <v/>
      </c>
      <c r="E30" s="114"/>
      <c r="F30" s="127"/>
      <c r="G30" s="128"/>
      <c r="H30" s="114"/>
      <c r="I30" s="127"/>
      <c r="J30" s="129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14"/>
      <c r="AA30" s="131"/>
      <c r="AB30" s="115"/>
      <c r="AC30" s="116"/>
      <c r="AD30" s="117">
        <f>+IF(ISBLANK('Informations clients'!I30),0,
IF($AG$1=MONTH('Informations clients'!K30),1,0))</f>
        <v>0</v>
      </c>
      <c r="AE30" s="118">
        <f>+IF(ISBLANK('Informations clients'!J30),0,
IF(MONTH('Informations clients'!K30)=$AG$1,1,0))</f>
        <v>0</v>
      </c>
      <c r="AF30" s="119"/>
      <c r="AG30" s="117">
        <f>+IF(ISBLANK('Informations clients'!N30),0,
INDEX(Technique!$B$11:$F$23,MATCH($AG$1,Technique!$B$11:$B$23,0),MATCH(VLOOKUP('Informations clients'!N30,Technique!$A$4:$B$6,2,FALSE),Technique!$B$11:$F$11,0)))</f>
        <v>0</v>
      </c>
      <c r="AH30" s="120">
        <f>+IF(ISBLANK('Informations clients'!O30),0,
IF(VLOOKUP('Informations clients'!O30,Technique!$A$79:$B$81,2,FALSE)=1,0,
IF(VLOOKUP('Informations clients'!O30,Technique!$A$79:$B$81,2,FALSE)=2,1,
IF($AG$1=1,1,0))))</f>
        <v>0</v>
      </c>
      <c r="AI30" s="120">
        <f>+IF(ISBLANK('Informations clients'!P30),0,
IF(MONTH('Informations clients'!T30)=$AG$1,1,0))</f>
        <v>0</v>
      </c>
      <c r="AJ30" s="120">
        <f>+IF(ISBLANK('Informations clients'!Q30),0,IF($AG$1=EDATE('Informations clients'!G30,3),1,0))</f>
        <v>0</v>
      </c>
      <c r="AK30" s="120">
        <f>+IF(ISBLANK('Informations clients'!R30),0,
IF($AG$1=5,1,0))</f>
        <v>0</v>
      </c>
      <c r="AL30" s="120">
        <f>+IF(ISBLANK('Informations clients'!G30),0,IF($AG$1=3,1,0))</f>
        <v>0</v>
      </c>
      <c r="AM30" s="120">
        <f>+IF(ISBLANK('Informations clients'!G30),0,IF($AG$1=3,1,0))</f>
        <v>0</v>
      </c>
      <c r="AN30" s="120">
        <f>IF(ISBLANK('Informations clients'!U30),0,
IF($AG$1=12,1,0))</f>
        <v>0</v>
      </c>
      <c r="AO30" s="120">
        <f>IF(ISBLANK('Informations clients'!#REF!),0,
IF($AG$1=6,1,0))</f>
        <v>0</v>
      </c>
      <c r="AP30" s="120">
        <f>IF(ISBLANK('Informations clients'!#REF!),0,
IF($AG$1=12,1,0))</f>
        <v>0</v>
      </c>
      <c r="AQ30" s="120">
        <f>+IF(ISBLANK('Informations clients'!X30),0,IF($AG$1=2,1,0))</f>
        <v>0</v>
      </c>
      <c r="AR30" s="120">
        <f>IF(ISBLANK('Informations clients'!L30),0,
IF($AG$1=2,1,0))</f>
        <v>0</v>
      </c>
      <c r="AS30" s="120">
        <f>IF(ISBLANK('Informations clients'!AF30),0,
IF(ISBLANK('Informations clients'!U30),0,IF(VLOOKUP('Informations clients'!AF30,Technique!$H$45:$I$48,2,FALSE)=1,0,INDEX(Technique!$B$45:$F$58,MATCH($AG$1,Technique!$B$45:$B$58,0),MATCH('Informations clients'!AF30,Technique!$B$45:$F$45,0)))))</f>
        <v>0</v>
      </c>
      <c r="AT30" s="120">
        <f>+IF(ISBLANK('Informations clients'!AF30),0,
IF(ISBLANK('Informations clients'!V30),0,IF(VLOOKUP('Informations clients'!AF30,Technique!$H$45:$I$48,2,FALSE)=1,0,INDEX(Technique!$B$62:$F$75,MATCH($AG$1,Technique!$B$62:$B$75,0),MATCH('Informations clients'!AF30,Technique!$B$62:$F$62,0)))))</f>
        <v>0</v>
      </c>
      <c r="AU30" s="120">
        <f>+IF(ISBLANK('Informations clients'!AF30),0,
IF(AND($AG$1=5,VLOOKUP('Informations clients'!AF30,Technique!$H$45:$I$48,2,FALSE)=4),1,0))</f>
        <v>0</v>
      </c>
      <c r="AV30" s="120">
        <f>+IF(ISBLANK('Informations clients'!X30),0,IF($AG$1=5,1,0))</f>
        <v>0</v>
      </c>
      <c r="AW30" s="121"/>
      <c r="AX30" s="122">
        <f>+IF(ISBLANK('Informations clients'!AG30),0,
IF($AG$1=5,1,0))</f>
        <v>0</v>
      </c>
    </row>
    <row r="31" spans="1:50" s="123" customFormat="1" ht="11.25">
      <c r="A31" s="113" t="str">
        <f>IF(ISBLANK('Informations clients'!A31),"",'Informations clients'!A31)</f>
        <v/>
      </c>
      <c r="B31" s="124" t="str">
        <f>IF(ISBLANK('Informations clients'!C31),"",'Informations clients'!C31)</f>
        <v/>
      </c>
      <c r="C31" s="124" t="str">
        <f>IF(ISBLANK('Informations clients'!E31),"",'Informations clients'!E31)</f>
        <v/>
      </c>
      <c r="D31" s="126" t="str">
        <f>IF(ISBLANK('Informations clients'!G31),"",'Informations clients'!G31)</f>
        <v/>
      </c>
      <c r="E31" s="114"/>
      <c r="F31" s="127"/>
      <c r="G31" s="128"/>
      <c r="H31" s="114"/>
      <c r="I31" s="127"/>
      <c r="J31" s="129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14"/>
      <c r="AA31" s="131"/>
      <c r="AB31" s="115"/>
      <c r="AC31" s="116"/>
      <c r="AD31" s="117">
        <f>+IF(ISBLANK('Informations clients'!I31),0,
IF($AG$1=MONTH('Informations clients'!K31),1,0))</f>
        <v>0</v>
      </c>
      <c r="AE31" s="118">
        <f>+IF(ISBLANK('Informations clients'!J31),0,
IF(MONTH('Informations clients'!K31)=$AG$1,1,0))</f>
        <v>0</v>
      </c>
      <c r="AF31" s="119"/>
      <c r="AG31" s="117">
        <f>+IF(ISBLANK('Informations clients'!N31),0,
INDEX(Technique!$B$11:$F$23,MATCH($AG$1,Technique!$B$11:$B$23,0),MATCH(VLOOKUP('Informations clients'!N31,Technique!$A$4:$B$6,2,FALSE),Technique!$B$11:$F$11,0)))</f>
        <v>0</v>
      </c>
      <c r="AH31" s="120">
        <f>+IF(ISBLANK('Informations clients'!O31),0,
IF(VLOOKUP('Informations clients'!O31,Technique!$A$79:$B$81,2,FALSE)=1,0,
IF(VLOOKUP('Informations clients'!O31,Technique!$A$79:$B$81,2,FALSE)=2,1,
IF($AG$1=1,1,0))))</f>
        <v>0</v>
      </c>
      <c r="AI31" s="120">
        <f>+IF(ISBLANK('Informations clients'!P31),0,
IF(MONTH('Informations clients'!T31)=$AG$1,1,0))</f>
        <v>0</v>
      </c>
      <c r="AJ31" s="120">
        <f>+IF(ISBLANK('Informations clients'!Q31),0,IF($AG$1=EDATE('Informations clients'!G31,3),1,0))</f>
        <v>0</v>
      </c>
      <c r="AK31" s="120">
        <f>+IF(ISBLANK('Informations clients'!R31),0,
IF($AG$1=5,1,0))</f>
        <v>0</v>
      </c>
      <c r="AL31" s="120">
        <f>+IF(ISBLANK('Informations clients'!G31),0,IF($AG$1=3,1,0))</f>
        <v>0</v>
      </c>
      <c r="AM31" s="120">
        <f>+IF(ISBLANK('Informations clients'!G31),0,IF($AG$1=3,1,0))</f>
        <v>0</v>
      </c>
      <c r="AN31" s="120">
        <f>IF(ISBLANK('Informations clients'!U31),0,
IF($AG$1=12,1,0))</f>
        <v>0</v>
      </c>
      <c r="AO31" s="120">
        <f>IF(ISBLANK('Informations clients'!#REF!),0,
IF($AG$1=6,1,0))</f>
        <v>0</v>
      </c>
      <c r="AP31" s="120">
        <f>IF(ISBLANK('Informations clients'!#REF!),0,
IF($AG$1=12,1,0))</f>
        <v>0</v>
      </c>
      <c r="AQ31" s="120">
        <f>+IF(ISBLANK('Informations clients'!X31),0,IF($AG$1=2,1,0))</f>
        <v>0</v>
      </c>
      <c r="AR31" s="120">
        <f>IF(ISBLANK('Informations clients'!L31),0,
IF($AG$1=2,1,0))</f>
        <v>0</v>
      </c>
      <c r="AS31" s="120">
        <f>IF(ISBLANK('Informations clients'!AF31),0,
IF(ISBLANK('Informations clients'!U31),0,IF(VLOOKUP('Informations clients'!AF31,Technique!$H$45:$I$48,2,FALSE)=1,0,INDEX(Technique!$B$45:$F$58,MATCH($AG$1,Technique!$B$45:$B$58,0),MATCH('Informations clients'!AF31,Technique!$B$45:$F$45,0)))))</f>
        <v>0</v>
      </c>
      <c r="AT31" s="120">
        <f>+IF(ISBLANK('Informations clients'!AF31),0,
IF(ISBLANK('Informations clients'!V31),0,IF(VLOOKUP('Informations clients'!AF31,Technique!$H$45:$I$48,2,FALSE)=1,0,INDEX(Technique!$B$62:$F$75,MATCH($AG$1,Technique!$B$62:$B$75,0),MATCH('Informations clients'!AF31,Technique!$B$62:$F$62,0)))))</f>
        <v>0</v>
      </c>
      <c r="AU31" s="120">
        <f>+IF(ISBLANK('Informations clients'!AF31),0,
IF(AND($AG$1=5,VLOOKUP('Informations clients'!AF31,Technique!$H$45:$I$48,2,FALSE)=4),1,0))</f>
        <v>0</v>
      </c>
      <c r="AV31" s="120">
        <f>+IF(ISBLANK('Informations clients'!X31),0,IF($AG$1=5,1,0))</f>
        <v>0</v>
      </c>
      <c r="AW31" s="121"/>
      <c r="AX31" s="122">
        <f>+IF(ISBLANK('Informations clients'!AG31),0,
IF($AG$1=5,1,0))</f>
        <v>0</v>
      </c>
    </row>
    <row r="32" spans="1:50" s="123" customFormat="1" ht="11.25">
      <c r="A32" s="113" t="str">
        <f>IF(ISBLANK('Informations clients'!A32),"",'Informations clients'!A32)</f>
        <v/>
      </c>
      <c r="B32" s="124" t="str">
        <f>IF(ISBLANK('Informations clients'!C32),"",'Informations clients'!C32)</f>
        <v/>
      </c>
      <c r="C32" s="124" t="str">
        <f>IF(ISBLANK('Informations clients'!E32),"",'Informations clients'!E32)</f>
        <v/>
      </c>
      <c r="D32" s="126" t="str">
        <f>IF(ISBLANK('Informations clients'!G32),"",'Informations clients'!G32)</f>
        <v/>
      </c>
      <c r="E32" s="114"/>
      <c r="F32" s="127"/>
      <c r="G32" s="128"/>
      <c r="H32" s="114"/>
      <c r="I32" s="127"/>
      <c r="J32" s="129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14"/>
      <c r="AA32" s="131"/>
      <c r="AB32" s="115"/>
      <c r="AC32" s="116"/>
      <c r="AD32" s="117">
        <f>+IF(ISBLANK('Informations clients'!I32),0,
IF($AG$1=MONTH('Informations clients'!K32),1,0))</f>
        <v>0</v>
      </c>
      <c r="AE32" s="118">
        <f>+IF(ISBLANK('Informations clients'!J32),0,
IF(MONTH('Informations clients'!K32)=$AG$1,1,0))</f>
        <v>0</v>
      </c>
      <c r="AF32" s="119"/>
      <c r="AG32" s="117">
        <f>+IF(ISBLANK('Informations clients'!N32),0,
INDEX(Technique!$B$11:$F$23,MATCH($AG$1,Technique!$B$11:$B$23,0),MATCH(VLOOKUP('Informations clients'!N32,Technique!$A$4:$B$6,2,FALSE),Technique!$B$11:$F$11,0)))</f>
        <v>0</v>
      </c>
      <c r="AH32" s="120">
        <f>+IF(ISBLANK('Informations clients'!O32),0,
IF(VLOOKUP('Informations clients'!O32,Technique!$A$79:$B$81,2,FALSE)=1,0,
IF(VLOOKUP('Informations clients'!O32,Technique!$A$79:$B$81,2,FALSE)=2,1,
IF($AG$1=1,1,0))))</f>
        <v>0</v>
      </c>
      <c r="AI32" s="120">
        <f>+IF(ISBLANK('Informations clients'!P32),0,
IF(MONTH('Informations clients'!T32)=$AG$1,1,0))</f>
        <v>0</v>
      </c>
      <c r="AJ32" s="120">
        <f>+IF(ISBLANK('Informations clients'!Q32),0,IF($AG$1=EDATE('Informations clients'!G32,3),1,0))</f>
        <v>0</v>
      </c>
      <c r="AK32" s="120">
        <f>+IF(ISBLANK('Informations clients'!R32),0,
IF($AG$1=5,1,0))</f>
        <v>0</v>
      </c>
      <c r="AL32" s="120">
        <f>+IF(ISBLANK('Informations clients'!G32),0,IF($AG$1=3,1,0))</f>
        <v>0</v>
      </c>
      <c r="AM32" s="120">
        <f>+IF(ISBLANK('Informations clients'!G32),0,IF($AG$1=3,1,0))</f>
        <v>0</v>
      </c>
      <c r="AN32" s="120">
        <f>IF(ISBLANK('Informations clients'!U32),0,
IF($AG$1=12,1,0))</f>
        <v>0</v>
      </c>
      <c r="AO32" s="120">
        <f>IF(ISBLANK('Informations clients'!#REF!),0,
IF($AG$1=6,1,0))</f>
        <v>0</v>
      </c>
      <c r="AP32" s="120">
        <f>IF(ISBLANK('Informations clients'!#REF!),0,
IF($AG$1=12,1,0))</f>
        <v>0</v>
      </c>
      <c r="AQ32" s="120">
        <f>+IF(ISBLANK('Informations clients'!X32),0,IF($AG$1=2,1,0))</f>
        <v>0</v>
      </c>
      <c r="AR32" s="120">
        <f>IF(ISBLANK('Informations clients'!L32),0,
IF($AG$1=2,1,0))</f>
        <v>0</v>
      </c>
      <c r="AS32" s="120">
        <f>IF(ISBLANK('Informations clients'!AF32),0,
IF(ISBLANK('Informations clients'!U32),0,IF(VLOOKUP('Informations clients'!AF32,Technique!$H$45:$I$48,2,FALSE)=1,0,INDEX(Technique!$B$45:$F$58,MATCH($AG$1,Technique!$B$45:$B$58,0),MATCH('Informations clients'!AF32,Technique!$B$45:$F$45,0)))))</f>
        <v>0</v>
      </c>
      <c r="AT32" s="120">
        <f>+IF(ISBLANK('Informations clients'!AF32),0,
IF(ISBLANK('Informations clients'!V32),0,IF(VLOOKUP('Informations clients'!AF32,Technique!$H$45:$I$48,2,FALSE)=1,0,INDEX(Technique!$B$62:$F$75,MATCH($AG$1,Technique!$B$62:$B$75,0),MATCH('Informations clients'!AF32,Technique!$B$62:$F$62,0)))))</f>
        <v>0</v>
      </c>
      <c r="AU32" s="120">
        <f>+IF(ISBLANK('Informations clients'!AF32),0,
IF(AND($AG$1=5,VLOOKUP('Informations clients'!AF32,Technique!$H$45:$I$48,2,FALSE)=4),1,0))</f>
        <v>0</v>
      </c>
      <c r="AV32" s="120">
        <f>+IF(ISBLANK('Informations clients'!X32),0,IF($AG$1=5,1,0))</f>
        <v>0</v>
      </c>
      <c r="AW32" s="121"/>
      <c r="AX32" s="122">
        <f>+IF(ISBLANK('Informations clients'!AG32),0,
IF($AG$1=5,1,0))</f>
        <v>0</v>
      </c>
    </row>
    <row r="33" spans="1:50" s="123" customFormat="1" ht="11.25">
      <c r="A33" s="113" t="str">
        <f>IF(ISBLANK('Informations clients'!A33),"",'Informations clients'!A33)</f>
        <v/>
      </c>
      <c r="B33" s="124" t="str">
        <f>IF(ISBLANK('Informations clients'!C33),"",'Informations clients'!C33)</f>
        <v/>
      </c>
      <c r="C33" s="124" t="str">
        <f>IF(ISBLANK('Informations clients'!E33),"",'Informations clients'!E33)</f>
        <v/>
      </c>
      <c r="D33" s="126" t="str">
        <f>IF(ISBLANK('Informations clients'!G33),"",'Informations clients'!G33)</f>
        <v/>
      </c>
      <c r="E33" s="114"/>
      <c r="F33" s="127"/>
      <c r="G33" s="128"/>
      <c r="H33" s="114"/>
      <c r="I33" s="127"/>
      <c r="J33" s="129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14"/>
      <c r="AA33" s="131"/>
      <c r="AB33" s="115"/>
      <c r="AC33" s="116"/>
      <c r="AD33" s="117">
        <f>+IF(ISBLANK('Informations clients'!I33),0,
IF($AG$1=MONTH('Informations clients'!K33),1,0))</f>
        <v>0</v>
      </c>
      <c r="AE33" s="118">
        <f>+IF(ISBLANK('Informations clients'!J33),0,
IF(MONTH('Informations clients'!K33)=$AG$1,1,0))</f>
        <v>0</v>
      </c>
      <c r="AF33" s="119"/>
      <c r="AG33" s="117">
        <f>+IF(ISBLANK('Informations clients'!N33),0,
INDEX(Technique!$B$11:$F$23,MATCH($AG$1,Technique!$B$11:$B$23,0),MATCH(VLOOKUP('Informations clients'!N33,Technique!$A$4:$B$6,2,FALSE),Technique!$B$11:$F$11,0)))</f>
        <v>0</v>
      </c>
      <c r="AH33" s="120">
        <f>+IF(ISBLANK('Informations clients'!P33),0,
IF(VLOOKUP('Informations clients'!P33,Technique!$A$79:$B$81,2,FALSE)=1,0,
IF(VLOOKUP('Informations clients'!P33,Technique!$A$79:$B$81,2,FALSE)=2,1,
IF($AG$1=1,1,0))))</f>
        <v>0</v>
      </c>
      <c r="AI33" s="120">
        <f>+IF(ISBLANK('Informations clients'!O33),0,
IF(MONTH('Informations clients'!S33)=$AG$1,1,0))</f>
        <v>0</v>
      </c>
      <c r="AJ33" s="120">
        <f>+IF(ISBLANK('Informations clients'!Q33),0,IF($AG$1=EDATE('Informations clients'!G33,3),1,0))</f>
        <v>0</v>
      </c>
      <c r="AK33" s="120">
        <f>+IF(ISBLANK('Informations clients'!Z33),0,
IF($AG$1=5,1,0))</f>
        <v>0</v>
      </c>
      <c r="AL33" s="120">
        <f>+IF(ISBLANK('Informations clients'!G33),0,IF($AG$1=3,1,0))</f>
        <v>0</v>
      </c>
      <c r="AM33" s="120">
        <f>+IF(ISBLANK('Informations clients'!G33),0,IF($AG$1=3,1,0))</f>
        <v>0</v>
      </c>
      <c r="AN33" s="120">
        <f>IF(ISBLANK('Informations clients'!U33),0,
IF($AG$1=12,1,0))</f>
        <v>0</v>
      </c>
      <c r="AO33" s="120">
        <f>IF(ISBLANK('Informations clients'!AA33),0,
IF($AG$1=6,1,0))</f>
        <v>0</v>
      </c>
      <c r="AP33" s="120">
        <f>IF(ISBLANK('Informations clients'!AA33),0,
IF($AG$1=12,1,0))</f>
        <v>0</v>
      </c>
      <c r="AQ33" s="120">
        <f>+IF(ISBLANK('Informations clients'!X33),0,IF($AG$1=2,1,0))</f>
        <v>0</v>
      </c>
      <c r="AR33" s="120">
        <f>IF(ISBLANK('Informations clients'!L33),0,
IF($AG$1=2,1,0))</f>
        <v>0</v>
      </c>
      <c r="AS33" s="120">
        <f>IF(ISBLANK('Informations clients'!AF33),0,
IF(ISBLANK('Informations clients'!Q33),0,IF(VLOOKUP('Informations clients'!AF33,Technique!$H$45:$I$48,2,FALSE)=1,0,INDEX(Technique!$B$45:$F$58,MATCH($AG$1,Technique!$B$45:$B$58,0),MATCH('Informations clients'!AF33,Technique!$B$45:$F$45,0)))))</f>
        <v>0</v>
      </c>
      <c r="AT33" s="120">
        <f>+IF(ISBLANK('Informations clients'!AF33),0,
IF(ISBLANK('Informations clients'!R33),0,IF(VLOOKUP('Informations clients'!AF33,Technique!$H$45:$I$48,2,FALSE)=1,0,INDEX(Technique!$B$62:$F$75,MATCH($AG$1,Technique!$B$62:$B$75,0),MATCH('Informations clients'!AF33,Technique!$B$62:$F$62,0)))))</f>
        <v>0</v>
      </c>
      <c r="AU33" s="120">
        <f>+IF(ISBLANK('Informations clients'!AF33),0,
IF(AND($AG$1=5,VLOOKUP('Informations clients'!AF33,Technique!$H$45:$I$48,2,FALSE)=4),1,0))</f>
        <v>0</v>
      </c>
      <c r="AV33" s="120">
        <f>+IF(ISBLANK('Informations clients'!V33),0,IF($AG$1=5,1,0))</f>
        <v>0</v>
      </c>
      <c r="AW33" s="121"/>
      <c r="AX33" s="122">
        <f>+IF(ISBLANK('Informations clients'!AG33),0,
IF($AG$1=5,1,0))</f>
        <v>0</v>
      </c>
    </row>
    <row r="34" spans="1:50" s="123" customFormat="1" ht="11.25">
      <c r="A34" s="113" t="str">
        <f>IF(ISBLANK('Informations clients'!A34),"",'Informations clients'!A34)</f>
        <v/>
      </c>
      <c r="B34" s="124" t="str">
        <f>IF(ISBLANK('Informations clients'!C34),"",'Informations clients'!C34)</f>
        <v/>
      </c>
      <c r="C34" s="124" t="str">
        <f>IF(ISBLANK('Informations clients'!E34),"",'Informations clients'!E34)</f>
        <v/>
      </c>
      <c r="D34" s="126" t="str">
        <f>IF(ISBLANK('Informations clients'!G34),"",'Informations clients'!G34)</f>
        <v/>
      </c>
      <c r="E34" s="114"/>
      <c r="F34" s="127"/>
      <c r="G34" s="128"/>
      <c r="H34" s="114"/>
      <c r="I34" s="127"/>
      <c r="J34" s="129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14"/>
      <c r="AA34" s="131"/>
      <c r="AB34" s="115"/>
      <c r="AC34" s="116"/>
      <c r="AD34" s="117">
        <f>+IF(ISBLANK('Informations clients'!I34),0,
IF($AG$1=MONTH('Informations clients'!K34),1,0))</f>
        <v>0</v>
      </c>
      <c r="AE34" s="118">
        <f>+IF(ISBLANK('Informations clients'!J34),0,
IF(MONTH('Informations clients'!K34)=$AG$1,1,0))</f>
        <v>0</v>
      </c>
      <c r="AF34" s="119"/>
      <c r="AG34" s="117">
        <f>+IF(ISBLANK('Informations clients'!N34),0,
INDEX(Technique!$B$11:$F$23,MATCH($AG$1,Technique!$B$11:$B$23,0),MATCH(VLOOKUP('Informations clients'!N34,Technique!$A$4:$B$6,2,FALSE),Technique!$B$11:$F$11,0)))</f>
        <v>0</v>
      </c>
      <c r="AH34" s="120">
        <f>+IF(ISBLANK('Informations clients'!P34),0,
IF(VLOOKUP('Informations clients'!P34,Technique!$A$79:$B$81,2,FALSE)=1,0,
IF(VLOOKUP('Informations clients'!P34,Technique!$A$79:$B$81,2,FALSE)=2,1,
IF($AG$1=1,1,0))))</f>
        <v>0</v>
      </c>
      <c r="AI34" s="120">
        <f>+IF(ISBLANK('Informations clients'!O34),0,
IF(MONTH('Informations clients'!S34)=$AG$1,1,0))</f>
        <v>0</v>
      </c>
      <c r="AJ34" s="120">
        <f>+IF(ISBLANK('Informations clients'!Q34),0,IF($AG$1=EDATE('Informations clients'!G34,3),1,0))</f>
        <v>0</v>
      </c>
      <c r="AK34" s="120">
        <f>+IF(ISBLANK('Informations clients'!Z34),0,
IF($AG$1=5,1,0))</f>
        <v>0</v>
      </c>
      <c r="AL34" s="120">
        <f>+IF(ISBLANK('Informations clients'!G34),0,IF($AG$1=3,1,0))</f>
        <v>0</v>
      </c>
      <c r="AM34" s="120">
        <f>+IF(ISBLANK('Informations clients'!G34),0,IF($AG$1=3,1,0))</f>
        <v>0</v>
      </c>
      <c r="AN34" s="120">
        <f>IF(ISBLANK('Informations clients'!U34),0,
IF($AG$1=12,1,0))</f>
        <v>0</v>
      </c>
      <c r="AO34" s="120">
        <f>IF(ISBLANK('Informations clients'!AA34),0,
IF($AG$1=6,1,0))</f>
        <v>0</v>
      </c>
      <c r="AP34" s="120">
        <f>IF(ISBLANK('Informations clients'!AA34),0,
IF($AG$1=12,1,0))</f>
        <v>0</v>
      </c>
      <c r="AQ34" s="120">
        <f>+IF(ISBLANK('Informations clients'!X34),0,IF($AG$1=2,1,0))</f>
        <v>0</v>
      </c>
      <c r="AR34" s="120">
        <f>IF(ISBLANK('Informations clients'!L34),0,
IF($AG$1=2,1,0))</f>
        <v>0</v>
      </c>
      <c r="AS34" s="120">
        <f>IF(ISBLANK('Informations clients'!AF34),0,
IF(ISBLANK('Informations clients'!Q34),0,IF(VLOOKUP('Informations clients'!AF34,Technique!$H$45:$I$48,2,FALSE)=1,0,INDEX(Technique!$B$45:$F$58,MATCH($AG$1,Technique!$B$45:$B$58,0),MATCH('Informations clients'!AF34,Technique!$B$45:$F$45,0)))))</f>
        <v>0</v>
      </c>
      <c r="AT34" s="120">
        <f>+IF(ISBLANK('Informations clients'!AF34),0,
IF(ISBLANK('Informations clients'!R34),0,IF(VLOOKUP('Informations clients'!AF34,Technique!$H$45:$I$48,2,FALSE)=1,0,INDEX(Technique!$B$62:$F$75,MATCH($AG$1,Technique!$B$62:$B$75,0),MATCH('Informations clients'!AF34,Technique!$B$62:$F$62,0)))))</f>
        <v>0</v>
      </c>
      <c r="AU34" s="120">
        <f>+IF(ISBLANK('Informations clients'!AF34),0,
IF(AND($AG$1=5,VLOOKUP('Informations clients'!AF34,Technique!$H$45:$I$48,2,FALSE)=4),1,0))</f>
        <v>0</v>
      </c>
      <c r="AV34" s="120">
        <f>+IF(ISBLANK('Informations clients'!V34),0,IF($AG$1=5,1,0))</f>
        <v>0</v>
      </c>
      <c r="AW34" s="121"/>
      <c r="AX34" s="122">
        <f>+IF(ISBLANK('Informations clients'!AG34),0,
IF($AG$1=5,1,0))</f>
        <v>0</v>
      </c>
    </row>
    <row r="35" spans="1:50" s="123" customFormat="1" ht="11.25">
      <c r="A35" s="113" t="str">
        <f>IF(ISBLANK('Informations clients'!A35),"",'Informations clients'!A35)</f>
        <v/>
      </c>
      <c r="B35" s="124" t="str">
        <f>IF(ISBLANK('Informations clients'!C35),"",'Informations clients'!C35)</f>
        <v/>
      </c>
      <c r="C35" s="124" t="str">
        <f>IF(ISBLANK('Informations clients'!E35),"",'Informations clients'!E35)</f>
        <v/>
      </c>
      <c r="D35" s="126" t="str">
        <f>IF(ISBLANK('Informations clients'!G35),"",'Informations clients'!G35)</f>
        <v/>
      </c>
      <c r="E35" s="114"/>
      <c r="F35" s="127"/>
      <c r="G35" s="128"/>
      <c r="H35" s="114"/>
      <c r="I35" s="127"/>
      <c r="J35" s="129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14"/>
      <c r="AA35" s="131"/>
      <c r="AB35" s="115"/>
      <c r="AC35" s="116"/>
      <c r="AD35" s="117">
        <f>+IF(ISBLANK('Informations clients'!I35),0,
IF($AG$1=MONTH('Informations clients'!K35),1,0))</f>
        <v>0</v>
      </c>
      <c r="AE35" s="118">
        <f>+IF(ISBLANK('Informations clients'!J35),0,
IF(MONTH('Informations clients'!K35)=$AG$1,1,0))</f>
        <v>0</v>
      </c>
      <c r="AF35" s="119"/>
      <c r="AG35" s="117">
        <f>+IF(ISBLANK('Informations clients'!N35),0,
INDEX(Technique!$B$11:$F$23,MATCH($AG$1,Technique!$B$11:$B$23,0),MATCH(VLOOKUP('Informations clients'!N35,Technique!$A$4:$B$6,2,FALSE),Technique!$B$11:$F$11,0)))</f>
        <v>0</v>
      </c>
      <c r="AH35" s="120">
        <f>+IF(ISBLANK('Informations clients'!P35),0,
IF(VLOOKUP('Informations clients'!P35,Technique!$A$79:$B$81,2,FALSE)=1,0,
IF(VLOOKUP('Informations clients'!P35,Technique!$A$79:$B$81,2,FALSE)=2,1,
IF($AG$1=1,1,0))))</f>
        <v>0</v>
      </c>
      <c r="AI35" s="120">
        <f>+IF(ISBLANK('Informations clients'!#REF!),0,
IF(MONTH('Informations clients'!S35)=$AG$1,1,0))</f>
        <v>0</v>
      </c>
      <c r="AJ35" s="120">
        <f>+IF(ISBLANK('Informations clients'!Q35),0,IF($AG$1=EDATE('Informations clients'!G35,3),1,0))</f>
        <v>0</v>
      </c>
      <c r="AK35" s="120">
        <f>+IF(ISBLANK('Informations clients'!Z35),0,
IF($AG$1=5,1,0))</f>
        <v>0</v>
      </c>
      <c r="AL35" s="120">
        <f>+IF(ISBLANK('Informations clients'!G35),0,IF($AG$1=3,1,0))</f>
        <v>0</v>
      </c>
      <c r="AM35" s="120">
        <f>+IF(ISBLANK('Informations clients'!G35),0,IF($AG$1=3,1,0))</f>
        <v>0</v>
      </c>
      <c r="AN35" s="120">
        <f>IF(ISBLANK('Informations clients'!U35),0,
IF($AG$1=12,1,0))</f>
        <v>0</v>
      </c>
      <c r="AO35" s="120">
        <f>IF(ISBLANK('Informations clients'!AA35),0,
IF($AG$1=6,1,0))</f>
        <v>0</v>
      </c>
      <c r="AP35" s="120">
        <f>IF(ISBLANK('Informations clients'!AA35),0,
IF($AG$1=12,1,0))</f>
        <v>0</v>
      </c>
      <c r="AQ35" s="120">
        <f>+IF(ISBLANK('Informations clients'!X35),0,IF($AG$1=2,1,0))</f>
        <v>0</v>
      </c>
      <c r="AR35" s="120">
        <f>IF(ISBLANK('Informations clients'!L35),0,
IF($AG$1=2,1,0))</f>
        <v>0</v>
      </c>
      <c r="AS35" s="120">
        <f>IF(ISBLANK('Informations clients'!AF35),0,
IF(ISBLANK('Informations clients'!Q35),0,IF(VLOOKUP('Informations clients'!AF35,Technique!$H$45:$I$48,2,FALSE)=1,0,INDEX(Technique!$B$45:$F$58,MATCH($AG$1,Technique!$B$45:$B$58,0),MATCH('Informations clients'!AF35,Technique!$B$45:$F$45,0)))))</f>
        <v>0</v>
      </c>
      <c r="AT35" s="120">
        <f>+IF(ISBLANK('Informations clients'!AF35),0,
IF(ISBLANK('Informations clients'!R35),0,IF(VLOOKUP('Informations clients'!AF35,Technique!$H$45:$I$48,2,FALSE)=1,0,INDEX(Technique!$B$62:$F$75,MATCH($AG$1,Technique!$B$62:$B$75,0),MATCH('Informations clients'!AF35,Technique!$B$62:$F$62,0)))))</f>
        <v>0</v>
      </c>
      <c r="AU35" s="120">
        <f>+IF(ISBLANK('Informations clients'!AF35),0,
IF(AND($AG$1=5,VLOOKUP('Informations clients'!AF35,Technique!$H$45:$I$48,2,FALSE)=4),1,0))</f>
        <v>0</v>
      </c>
      <c r="AV35" s="120">
        <f>+IF(ISBLANK('Informations clients'!V35),0,IF($AG$1=5,1,0))</f>
        <v>0</v>
      </c>
      <c r="AW35" s="121"/>
      <c r="AX35" s="122">
        <f>+IF(ISBLANK('Informations clients'!AG35),0,
IF($AG$1=5,1,0))</f>
        <v>0</v>
      </c>
    </row>
    <row r="36" spans="1:50" s="91" customFormat="1" ht="15.75" thickBot="1">
      <c r="A36" s="111" t="str">
        <f>IF(ISBLANK('Informations clients'!A36),"",'Informations clients'!A36)</f>
        <v/>
      </c>
      <c r="B36" s="125" t="str">
        <f>IF(ISBLANK('Informations clients'!C36),"",'Informations clients'!C36)</f>
        <v/>
      </c>
      <c r="C36" s="125" t="str">
        <f>IF(ISBLANK('Informations clients'!E36),"",'Informations clients'!E36)</f>
        <v/>
      </c>
      <c r="D36" s="98" t="str">
        <f>IF(ISBLANK('Informations clients'!G36),"",'Informations clients'!G36)</f>
        <v/>
      </c>
      <c r="E36" s="21"/>
      <c r="F36" s="112"/>
      <c r="G36" s="101"/>
      <c r="H36" s="21"/>
      <c r="I36" s="112"/>
      <c r="J36" s="99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21"/>
      <c r="AA36" s="102"/>
      <c r="AB36" s="97"/>
      <c r="AQ36" s="120">
        <f>+IF(ISBLANK('Informations clients'!X36),0,IF($AG$1=2,1,0))</f>
        <v>0</v>
      </c>
    </row>
    <row r="37" spans="1:50">
      <c r="AQ37" s="120">
        <f>+IF(ISBLANK('Informations clients'!X37),0,IF($AG$1=2,1,0))</f>
        <v>0</v>
      </c>
    </row>
  </sheetData>
  <mergeCells count="6">
    <mergeCell ref="AD4:AX4"/>
    <mergeCell ref="B1:D1"/>
    <mergeCell ref="A2:AA2"/>
    <mergeCell ref="A4:D4"/>
    <mergeCell ref="F4:G4"/>
    <mergeCell ref="I4:Y4"/>
  </mergeCells>
  <conditionalFormatting sqref="I7">
    <cfRule type="containsText" dxfId="1628" priority="106" operator="containsText" text="NA">
      <formula>NOT(ISERROR(SEARCH("NA",I7)))</formula>
    </cfRule>
    <cfRule type="notContainsBlanks" dxfId="1627" priority="154">
      <formula>LEN(TRIM(I7))&gt;0</formula>
    </cfRule>
    <cfRule type="expression" dxfId="1626" priority="155">
      <formula>AND(ISBLANK(I7),AG7=1)</formula>
    </cfRule>
    <cfRule type="expression" dxfId="1625" priority="157">
      <formula>AG7=0</formula>
    </cfRule>
  </conditionalFormatting>
  <conditionalFormatting sqref="K7">
    <cfRule type="containsText" dxfId="1624" priority="104" operator="containsText" text="NA">
      <formula>NOT(ISERROR(SEARCH("NA",K7)))</formula>
    </cfRule>
    <cfRule type="notContainsBlanks" dxfId="1623" priority="152">
      <formula>LEN(TRIM(K7))&gt;0</formula>
    </cfRule>
    <cfRule type="expression" dxfId="1622" priority="153">
      <formula>AND(ISBLANK(K7),AI7=1)</formula>
    </cfRule>
    <cfRule type="expression" dxfId="1621" priority="156">
      <formula>AI7=0</formula>
    </cfRule>
  </conditionalFormatting>
  <conditionalFormatting sqref="L7">
    <cfRule type="containsText" dxfId="1620" priority="103" operator="containsText" text="NA">
      <formula>NOT(ISERROR(SEARCH("NA",L7)))</formula>
    </cfRule>
    <cfRule type="notContainsBlanks" dxfId="1619" priority="150">
      <formula>LEN(TRIM(L7))&gt;0</formula>
    </cfRule>
    <cfRule type="expression" dxfId="1618" priority="151">
      <formula>AND(ISBLANK(L7),AJ7=1)</formula>
    </cfRule>
    <cfRule type="expression" dxfId="1617" priority="158">
      <formula>AJ7=0</formula>
    </cfRule>
  </conditionalFormatting>
  <conditionalFormatting sqref="M7">
    <cfRule type="containsText" dxfId="1616" priority="102" operator="containsText" text="NA">
      <formula>NOT(ISERROR(SEARCH("NA",M7)))</formula>
    </cfRule>
    <cfRule type="notContainsBlanks" dxfId="1615" priority="148">
      <formula>LEN(TRIM(M7))&gt;0</formula>
    </cfRule>
    <cfRule type="expression" dxfId="1614" priority="149">
      <formula>AND(ISBLANK(M7),AK7=1)</formula>
    </cfRule>
    <cfRule type="expression" dxfId="1613" priority="159">
      <formula>AK7=0</formula>
    </cfRule>
  </conditionalFormatting>
  <conditionalFormatting sqref="N7">
    <cfRule type="containsText" dxfId="1612" priority="101" operator="containsText" text="NA">
      <formula>NOT(ISERROR(SEARCH("NA",N7)))</formula>
    </cfRule>
    <cfRule type="notContainsBlanks" dxfId="1611" priority="145">
      <formula>LEN(TRIM(N7))&gt;0</formula>
    </cfRule>
    <cfRule type="expression" dxfId="1610" priority="146">
      <formula>AND(ISBLANK(N7),AL7=1)</formula>
    </cfRule>
    <cfRule type="expression" dxfId="1609" priority="147">
      <formula>AL7=0</formula>
    </cfRule>
  </conditionalFormatting>
  <conditionalFormatting sqref="O7">
    <cfRule type="containsText" dxfId="1608" priority="100" operator="containsText" text="NA">
      <formula>NOT(ISERROR(SEARCH("NA",O7)))</formula>
    </cfRule>
    <cfRule type="notContainsBlanks" dxfId="1607" priority="142">
      <formula>LEN(TRIM(O7))&gt;0</formula>
    </cfRule>
    <cfRule type="expression" dxfId="1606" priority="143">
      <formula>AND(ISBLANK(O7),AM7=1)</formula>
    </cfRule>
    <cfRule type="expression" dxfId="1605" priority="144">
      <formula>AM7=0</formula>
    </cfRule>
  </conditionalFormatting>
  <conditionalFormatting sqref="P7:R7">
    <cfRule type="notContainsBlanks" dxfId="1604" priority="139">
      <formula>LEN(TRIM(P7))&gt;0</formula>
    </cfRule>
    <cfRule type="expression" dxfId="1603" priority="140">
      <formula>AND(ISBLANK(P7),AN7=1)</formula>
    </cfRule>
    <cfRule type="expression" dxfId="1602" priority="141">
      <formula>AN7=0</formula>
    </cfRule>
  </conditionalFormatting>
  <conditionalFormatting sqref="S7">
    <cfRule type="containsText" dxfId="1601" priority="96" operator="containsText" text="NA">
      <formula>NOT(ISERROR(SEARCH("NA",S7)))</formula>
    </cfRule>
    <cfRule type="notContainsBlanks" dxfId="1600" priority="136">
      <formula>LEN(TRIM(S7))&gt;0</formula>
    </cfRule>
    <cfRule type="expression" dxfId="1599" priority="137">
      <formula>AND(ISBLANK(S7),AQ7=1)</formula>
    </cfRule>
    <cfRule type="expression" dxfId="1598" priority="138">
      <formula>AQ7=0</formula>
    </cfRule>
  </conditionalFormatting>
  <conditionalFormatting sqref="T7">
    <cfRule type="containsText" dxfId="1597" priority="95" operator="containsText" text="NA">
      <formula>NOT(ISERROR(SEARCH("NA",T7)))</formula>
    </cfRule>
    <cfRule type="notContainsBlanks" dxfId="1596" priority="133">
      <formula>LEN(TRIM(T7))&gt;0</formula>
    </cfRule>
    <cfRule type="expression" dxfId="1595" priority="134">
      <formula>AND(ISBLANK(T7),AR7=1)</formula>
    </cfRule>
    <cfRule type="expression" dxfId="1594" priority="135">
      <formula>AR7=0</formula>
    </cfRule>
  </conditionalFormatting>
  <conditionalFormatting sqref="Y7">
    <cfRule type="containsText" dxfId="1593" priority="91" operator="containsText" text="NA">
      <formula>NOT(ISERROR(SEARCH("NA",Y7)))</formula>
    </cfRule>
    <cfRule type="notContainsBlanks" dxfId="1592" priority="130">
      <formula>LEN(TRIM(Y7))&gt;0</formula>
    </cfRule>
    <cfRule type="expression" dxfId="1591" priority="131">
      <formula>AND(ISBLANK(Y7),AV7=1)</formula>
    </cfRule>
    <cfRule type="expression" dxfId="1590" priority="132">
      <formula>AV7=0</formula>
    </cfRule>
  </conditionalFormatting>
  <conditionalFormatting sqref="U7">
    <cfRule type="containsText" dxfId="1589" priority="94" operator="containsText" text="NA">
      <formula>NOT(ISERROR(SEARCH("NA",U7)))</formula>
    </cfRule>
    <cfRule type="notContainsBlanks" dxfId="1588" priority="124">
      <formula>LEN(TRIM(U7))&gt;0</formula>
    </cfRule>
    <cfRule type="expression" dxfId="1587" priority="125">
      <formula>AND(ISBLANK(U7),AS7=1)</formula>
    </cfRule>
    <cfRule type="expression" dxfId="1586" priority="126">
      <formula>AS7=0</formula>
    </cfRule>
  </conditionalFormatting>
  <conditionalFormatting sqref="V7:W7">
    <cfRule type="containsText" dxfId="1585" priority="93" operator="containsText" text="NA">
      <formula>NOT(ISERROR(SEARCH("NA",V7)))</formula>
    </cfRule>
    <cfRule type="notContainsBlanks" dxfId="1584" priority="121">
      <formula>LEN(TRIM(V7))&gt;0</formula>
    </cfRule>
    <cfRule type="expression" dxfId="1583" priority="122">
      <formula>AND(ISBLANK(V7),AT7=1)</formula>
    </cfRule>
    <cfRule type="expression" dxfId="1582" priority="123">
      <formula>AT7=0</formula>
    </cfRule>
  </conditionalFormatting>
  <conditionalFormatting sqref="X7">
    <cfRule type="containsText" dxfId="1581" priority="92" operator="containsText" text="NA">
      <formula>NOT(ISERROR(SEARCH("NA",X7)))</formula>
    </cfRule>
    <cfRule type="notContainsBlanks" dxfId="1580" priority="118">
      <formula>LEN(TRIM(X7))&gt;0</formula>
    </cfRule>
    <cfRule type="expression" dxfId="1579" priority="119">
      <formula>AND(ISBLANK(X7),AU7=1)</formula>
    </cfRule>
    <cfRule type="expression" dxfId="1578" priority="120">
      <formula>AU7=0</formula>
    </cfRule>
  </conditionalFormatting>
  <conditionalFormatting sqref="AA7">
    <cfRule type="containsText" dxfId="1577" priority="89" operator="containsText" text="NA">
      <formula>NOT(ISERROR(SEARCH("NA",AA7)))</formula>
    </cfRule>
    <cfRule type="notContainsBlanks" dxfId="1576" priority="115">
      <formula>LEN(TRIM(AA7))&gt;0</formula>
    </cfRule>
    <cfRule type="expression" dxfId="1575" priority="116">
      <formula>AND(ISBLANK(AA7),AX7=1)</formula>
    </cfRule>
    <cfRule type="expression" dxfId="1574" priority="117">
      <formula>AX7=0</formula>
    </cfRule>
  </conditionalFormatting>
  <conditionalFormatting sqref="G7">
    <cfRule type="containsText" dxfId="1573" priority="87" operator="containsText" text="NA">
      <formula>NOT(ISERROR(SEARCH("NA",G7)))</formula>
    </cfRule>
    <cfRule type="notContainsBlanks" dxfId="1572" priority="112">
      <formula>LEN(TRIM(G7))&gt;0</formula>
    </cfRule>
    <cfRule type="expression" dxfId="1571" priority="113">
      <formula>AND(ISBLANK(G7),AE7=1)</formula>
    </cfRule>
    <cfRule type="expression" dxfId="1570" priority="114">
      <formula>AE7=0</formula>
    </cfRule>
  </conditionalFormatting>
  <conditionalFormatting sqref="F7">
    <cfRule type="containsText" dxfId="1569" priority="88" operator="containsText" text="NA">
      <formula>NOT(ISERROR(SEARCH("NA",F7)))</formula>
    </cfRule>
    <cfRule type="expression" dxfId="1568" priority="110">
      <formula>AND(ISBLANK(F7),AD7=1)</formula>
    </cfRule>
    <cfRule type="expression" dxfId="1567" priority="111">
      <formula>AD7=0</formula>
    </cfRule>
    <cfRule type="notContainsBlanks" dxfId="1566" priority="160">
      <formula>LEN(TRIM(F7))&gt;0</formula>
    </cfRule>
  </conditionalFormatting>
  <conditionalFormatting sqref="J7">
    <cfRule type="containsText" dxfId="1565" priority="105" operator="containsText" text="NA">
      <formula>NOT(ISERROR(SEARCH("NA",J7)))</formula>
    </cfRule>
    <cfRule type="notContainsBlanks" dxfId="1564" priority="107">
      <formula>LEN(TRIM(J7))&gt;0</formula>
    </cfRule>
    <cfRule type="expression" dxfId="1563" priority="108">
      <formula>AND(ISBLANK(J7),AH7=1)</formula>
    </cfRule>
    <cfRule type="expression" dxfId="1562" priority="109">
      <formula>AH7=0</formula>
    </cfRule>
  </conditionalFormatting>
  <conditionalFormatting sqref="P7:R35">
    <cfRule type="containsText" dxfId="1561" priority="99" operator="containsText" text="NA">
      <formula>NOT(ISERROR(SEARCH("NA",P7)))</formula>
    </cfRule>
  </conditionalFormatting>
  <conditionalFormatting sqref="I8:I35">
    <cfRule type="containsText" dxfId="1560" priority="32" operator="containsText" text="NA">
      <formula>NOT(ISERROR(SEARCH("NA",I8)))</formula>
    </cfRule>
    <cfRule type="notContainsBlanks" dxfId="1559" priority="80">
      <formula>LEN(TRIM(I8))&gt;0</formula>
    </cfRule>
    <cfRule type="expression" dxfId="1558" priority="81">
      <formula>AND(ISBLANK(I8),AG8=1)</formula>
    </cfRule>
    <cfRule type="expression" dxfId="1557" priority="83">
      <formula>AG8=0</formula>
    </cfRule>
  </conditionalFormatting>
  <conditionalFormatting sqref="K8:K35">
    <cfRule type="containsText" dxfId="1556" priority="30" operator="containsText" text="NA">
      <formula>NOT(ISERROR(SEARCH("NA",K8)))</formula>
    </cfRule>
    <cfRule type="notContainsBlanks" dxfId="1555" priority="78">
      <formula>LEN(TRIM(K8))&gt;0</formula>
    </cfRule>
    <cfRule type="expression" dxfId="1554" priority="79">
      <formula>AND(ISBLANK(K8),AI8=1)</formula>
    </cfRule>
    <cfRule type="expression" dxfId="1553" priority="82">
      <formula>AI8=0</formula>
    </cfRule>
  </conditionalFormatting>
  <conditionalFormatting sqref="L8:L35">
    <cfRule type="containsText" dxfId="1552" priority="29" operator="containsText" text="NA">
      <formula>NOT(ISERROR(SEARCH("NA",L8)))</formula>
    </cfRule>
    <cfRule type="notContainsBlanks" dxfId="1551" priority="76">
      <formula>LEN(TRIM(L8))&gt;0</formula>
    </cfRule>
    <cfRule type="expression" dxfId="1550" priority="77">
      <formula>AND(ISBLANK(L8),AJ8=1)</formula>
    </cfRule>
    <cfRule type="expression" dxfId="1549" priority="84">
      <formula>AJ8=0</formula>
    </cfRule>
  </conditionalFormatting>
  <conditionalFormatting sqref="M8:M35">
    <cfRule type="containsText" dxfId="1548" priority="28" operator="containsText" text="NA">
      <formula>NOT(ISERROR(SEARCH("NA",M8)))</formula>
    </cfRule>
    <cfRule type="notContainsBlanks" dxfId="1547" priority="74">
      <formula>LEN(TRIM(M8))&gt;0</formula>
    </cfRule>
    <cfRule type="expression" dxfId="1546" priority="75">
      <formula>AND(ISBLANK(M8),AK8=1)</formula>
    </cfRule>
    <cfRule type="expression" dxfId="1545" priority="85">
      <formula>AK8=0</formula>
    </cfRule>
  </conditionalFormatting>
  <conditionalFormatting sqref="N8:N35">
    <cfRule type="containsText" dxfId="1544" priority="27" operator="containsText" text="NA">
      <formula>NOT(ISERROR(SEARCH("NA",N8)))</formula>
    </cfRule>
    <cfRule type="notContainsBlanks" dxfId="1543" priority="71">
      <formula>LEN(TRIM(N8))&gt;0</formula>
    </cfRule>
    <cfRule type="expression" dxfId="1542" priority="72">
      <formula>AND(ISBLANK(N8),AL8=1)</formula>
    </cfRule>
    <cfRule type="expression" dxfId="1541" priority="73">
      <formula>AL8=0</formula>
    </cfRule>
  </conditionalFormatting>
  <conditionalFormatting sqref="O8:O35">
    <cfRule type="containsText" dxfId="1540" priority="26" operator="containsText" text="NA">
      <formula>NOT(ISERROR(SEARCH("NA",O8)))</formula>
    </cfRule>
    <cfRule type="notContainsBlanks" dxfId="1539" priority="68">
      <formula>LEN(TRIM(O8))&gt;0</formula>
    </cfRule>
    <cfRule type="expression" dxfId="1538" priority="69">
      <formula>AND(ISBLANK(O8),AM8=1)</formula>
    </cfRule>
    <cfRule type="expression" dxfId="1537" priority="70">
      <formula>AM8=0</formula>
    </cfRule>
  </conditionalFormatting>
  <conditionalFormatting sqref="P8:R35">
    <cfRule type="notContainsBlanks" dxfId="1536" priority="65">
      <formula>LEN(TRIM(P8))&gt;0</formula>
    </cfRule>
    <cfRule type="expression" dxfId="1535" priority="66">
      <formula>AND(ISBLANK(P8),AN8=1)</formula>
    </cfRule>
    <cfRule type="expression" dxfId="1534" priority="67">
      <formula>AN8=0</formula>
    </cfRule>
  </conditionalFormatting>
  <conditionalFormatting sqref="S8:S35">
    <cfRule type="containsText" dxfId="1533" priority="22" operator="containsText" text="NA">
      <formula>NOT(ISERROR(SEARCH("NA",S8)))</formula>
    </cfRule>
    <cfRule type="notContainsBlanks" dxfId="1532" priority="62">
      <formula>LEN(TRIM(S8))&gt;0</formula>
    </cfRule>
    <cfRule type="expression" dxfId="1531" priority="63">
      <formula>AND(ISBLANK(S8),AQ8=1)</formula>
    </cfRule>
    <cfRule type="expression" dxfId="1530" priority="64">
      <formula>AQ8=0</formula>
    </cfRule>
  </conditionalFormatting>
  <conditionalFormatting sqref="T8:T35">
    <cfRule type="containsText" dxfId="1529" priority="21" operator="containsText" text="NA">
      <formula>NOT(ISERROR(SEARCH("NA",T8)))</formula>
    </cfRule>
    <cfRule type="notContainsBlanks" dxfId="1528" priority="59">
      <formula>LEN(TRIM(T8))&gt;0</formula>
    </cfRule>
    <cfRule type="expression" dxfId="1527" priority="60">
      <formula>AND(ISBLANK(T8),AR8=1)</formula>
    </cfRule>
    <cfRule type="expression" dxfId="1526" priority="61">
      <formula>AR8=0</formula>
    </cfRule>
  </conditionalFormatting>
  <conditionalFormatting sqref="Y8:Y35">
    <cfRule type="containsText" dxfId="1525" priority="17" operator="containsText" text="NA">
      <formula>NOT(ISERROR(SEARCH("NA",Y8)))</formula>
    </cfRule>
    <cfRule type="notContainsBlanks" dxfId="1524" priority="56">
      <formula>LEN(TRIM(Y8))&gt;0</formula>
    </cfRule>
    <cfRule type="expression" dxfId="1523" priority="57">
      <formula>AND(ISBLANK(Y8),AV8=1)</formula>
    </cfRule>
    <cfRule type="expression" dxfId="1522" priority="58">
      <formula>AV8=0</formula>
    </cfRule>
  </conditionalFormatting>
  <conditionalFormatting sqref="U8:U35">
    <cfRule type="containsText" dxfId="1521" priority="20" operator="containsText" text="NA">
      <formula>NOT(ISERROR(SEARCH("NA",U8)))</formula>
    </cfRule>
    <cfRule type="notContainsBlanks" dxfId="1520" priority="50">
      <formula>LEN(TRIM(U8))&gt;0</formula>
    </cfRule>
    <cfRule type="expression" dxfId="1519" priority="51">
      <formula>AND(ISBLANK(U8),AS8=1)</formula>
    </cfRule>
    <cfRule type="expression" dxfId="1518" priority="52">
      <formula>AS8=0</formula>
    </cfRule>
  </conditionalFormatting>
  <conditionalFormatting sqref="V8:W35">
    <cfRule type="containsText" dxfId="1517" priority="19" operator="containsText" text="NA">
      <formula>NOT(ISERROR(SEARCH("NA",V8)))</formula>
    </cfRule>
    <cfRule type="notContainsBlanks" dxfId="1516" priority="47">
      <formula>LEN(TRIM(V8))&gt;0</formula>
    </cfRule>
    <cfRule type="expression" dxfId="1515" priority="48">
      <formula>AND(ISBLANK(V8),AT8=1)</formula>
    </cfRule>
    <cfRule type="expression" dxfId="1514" priority="49">
      <formula>AT8=0</formula>
    </cfRule>
  </conditionalFormatting>
  <conditionalFormatting sqref="X8:X35">
    <cfRule type="containsText" dxfId="1513" priority="18" operator="containsText" text="NA">
      <formula>NOT(ISERROR(SEARCH("NA",X8)))</formula>
    </cfRule>
    <cfRule type="notContainsBlanks" dxfId="1512" priority="44">
      <formula>LEN(TRIM(X8))&gt;0</formula>
    </cfRule>
    <cfRule type="expression" dxfId="1511" priority="45">
      <formula>AND(ISBLANK(X8),AU8=1)</formula>
    </cfRule>
    <cfRule type="expression" dxfId="1510" priority="46">
      <formula>AU8=0</formula>
    </cfRule>
  </conditionalFormatting>
  <conditionalFormatting sqref="AA8:AA35">
    <cfRule type="containsText" dxfId="1509" priority="15" operator="containsText" text="NA">
      <formula>NOT(ISERROR(SEARCH("NA",AA8)))</formula>
    </cfRule>
    <cfRule type="notContainsBlanks" dxfId="1508" priority="41">
      <formula>LEN(TRIM(AA8))&gt;0</formula>
    </cfRule>
    <cfRule type="expression" dxfId="1507" priority="42">
      <formula>AND(ISBLANK(AA8),AX8=1)</formula>
    </cfRule>
    <cfRule type="expression" dxfId="1506" priority="43">
      <formula>AX8=0</formula>
    </cfRule>
  </conditionalFormatting>
  <conditionalFormatting sqref="G8:G35">
    <cfRule type="containsText" dxfId="1505" priority="13" operator="containsText" text="NA">
      <formula>NOT(ISERROR(SEARCH("NA",G8)))</formula>
    </cfRule>
    <cfRule type="notContainsBlanks" dxfId="1504" priority="38">
      <formula>LEN(TRIM(G8))&gt;0</formula>
    </cfRule>
    <cfRule type="expression" dxfId="1503" priority="39">
      <formula>AND(ISBLANK(G8),AE8=1)</formula>
    </cfRule>
    <cfRule type="expression" dxfId="1502" priority="40">
      <formula>AE8=0</formula>
    </cfRule>
  </conditionalFormatting>
  <conditionalFormatting sqref="F8:F35">
    <cfRule type="containsText" dxfId="1501" priority="14" operator="containsText" text="NA">
      <formula>NOT(ISERROR(SEARCH("NA",F8)))</formula>
    </cfRule>
    <cfRule type="expression" dxfId="1500" priority="36">
      <formula>AND(ISBLANK(F8),AD8=1)</formula>
    </cfRule>
    <cfRule type="expression" dxfId="1499" priority="37">
      <formula>AD8=0</formula>
    </cfRule>
    <cfRule type="notContainsBlanks" dxfId="1498" priority="86">
      <formula>LEN(TRIM(F8))&gt;0</formula>
    </cfRule>
  </conditionalFormatting>
  <conditionalFormatting sqref="J8:J35">
    <cfRule type="containsText" dxfId="1497" priority="31" operator="containsText" text="NA">
      <formula>NOT(ISERROR(SEARCH("NA",J8)))</formula>
    </cfRule>
    <cfRule type="notContainsBlanks" dxfId="1496" priority="33">
      <formula>LEN(TRIM(J8))&gt;0</formula>
    </cfRule>
    <cfRule type="expression" dxfId="1495" priority="34">
      <formula>AND(ISBLANK(J8),AH8=1)</formula>
    </cfRule>
    <cfRule type="expression" dxfId="1494" priority="35">
      <formula>AH8=0</formula>
    </cfRule>
  </conditionalFormatting>
  <conditionalFormatting sqref="W7:W35">
    <cfRule type="containsText" dxfId="1493" priority="9" operator="containsText" text="NA">
      <formula>NOT(ISERROR(SEARCH("NA",W7)))</formula>
    </cfRule>
    <cfRule type="notContainsBlanks" dxfId="1492" priority="10">
      <formula>LEN(TRIM(W7))&gt;0</formula>
    </cfRule>
    <cfRule type="expression" dxfId="1491" priority="11">
      <formula>AND(ISBLANK(W7),#REF!=1)</formula>
    </cfRule>
    <cfRule type="expression" dxfId="1490" priority="12">
      <formula>#REF!=0</formula>
    </cfRule>
  </conditionalFormatting>
  <conditionalFormatting sqref="W7">
    <cfRule type="containsText" dxfId="1489" priority="5" operator="containsText" text="NA">
      <formula>NOT(ISERROR(SEARCH("NA",W7)))</formula>
    </cfRule>
    <cfRule type="notContainsBlanks" dxfId="1488" priority="6">
      <formula>LEN(TRIM(W7))&gt;0</formula>
    </cfRule>
    <cfRule type="expression" dxfId="1487" priority="7">
      <formula>AND(ISBLANK(W7),AU7=1)</formula>
    </cfRule>
    <cfRule type="expression" dxfId="1486" priority="8">
      <formula>AU7=0</formula>
    </cfRule>
  </conditionalFormatting>
  <conditionalFormatting sqref="W8:W35">
    <cfRule type="containsText" dxfId="1485" priority="1" operator="containsText" text="NA">
      <formula>NOT(ISERROR(SEARCH("NA",W8)))</formula>
    </cfRule>
    <cfRule type="notContainsBlanks" dxfId="1484" priority="2">
      <formula>LEN(TRIM(W8))&gt;0</formula>
    </cfRule>
    <cfRule type="expression" dxfId="1483" priority="3">
      <formula>AND(ISBLANK(W8),AU8=1)</formula>
    </cfRule>
    <cfRule type="expression" dxfId="1482" priority="4">
      <formula>AU8=0</formula>
    </cfRule>
  </conditionalFormatting>
  <dataValidations count="5">
    <dataValidation type="custom" allowBlank="1" showInputMessage="1" showErrorMessage="1" error="Vous n'avez rien à produire.&#10;Cliquez sur &quot;Annuler&quot;" sqref="W7:W35 K7:V36 J7:J35 I7:I36 F7:G36">
      <formula1>AD7=1</formula1>
    </dataValidation>
    <dataValidation type="custom" allowBlank="1" showInputMessage="1" showErrorMessage="1" error="Vous n'avez rien à produire.&#10;Cliquez sur &quot;Annuler&quot;" sqref="X7:Y36 AA7:AA36">
      <formula1>AU7=1</formula1>
    </dataValidation>
    <dataValidation allowBlank="1" showInputMessage="1" showErrorMessage="1" prompt="ATTENTION ! &#10;Ne jamais supprimer le contenu de cette cellule" sqref="AG1:AH1"/>
    <dataValidation type="list" allowBlank="1" showInputMessage="1" showErrorMessage="1" sqref="AB7:AB36 AF7:AF35 Z7:Z36">
      <formula1>oui_non</formula1>
    </dataValidation>
    <dataValidation type="custom" allowBlank="1" showInputMessage="1" showErrorMessage="1" error="Vous n'avez rien à produire.&#10;Cliquez sur &quot;Annuler&quot;" sqref="W36">
      <formula1>#REF!=1</formula1>
    </dataValidation>
  </dataValidations>
  <printOptions horizontalCentered="1"/>
  <pageMargins left="0.15748031496062992" right="0.15748031496062992" top="0.86614173228346458" bottom="0.43307086614173229" header="0.15748031496062992" footer="0.15748031496062992"/>
  <pageSetup paperSize="8" scale="71" fitToHeight="0" orientation="landscape" r:id="rId1"/>
  <headerFooter>
    <oddHeader>&amp;C&amp;"-,Gras"&amp;9&amp;K000000&amp;F
- &amp;A -</oddHeader>
    <oddFooter>&amp;C&amp;"+,Normal"&amp;9- &amp;P / &amp;N -&amp;R&amp;9&amp;D
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/>
    <pageSetUpPr fitToPage="1"/>
  </sheetPr>
  <dimension ref="A1:AX36"/>
  <sheetViews>
    <sheetView showGridLines="0" zoomScale="90" zoomScaleNormal="90" workbookViewId="0">
      <selection activeCell="S5" sqref="S5"/>
    </sheetView>
  </sheetViews>
  <sheetFormatPr baseColWidth="10" defaultColWidth="15" defaultRowHeight="15"/>
  <cols>
    <col min="1" max="1" width="26.42578125" customWidth="1"/>
    <col min="2" max="3" width="8.7109375" style="6" customWidth="1"/>
    <col min="4" max="4" width="10.28515625" style="22" customWidth="1"/>
    <col min="5" max="5" width="1.7109375" customWidth="1"/>
    <col min="6" max="7" width="6.7109375" customWidth="1"/>
    <col min="8" max="8" width="1.7109375" customWidth="1"/>
    <col min="9" max="12" width="6.7109375" customWidth="1"/>
    <col min="13" max="14" width="11.140625" customWidth="1"/>
    <col min="15" max="15" width="7.5703125" customWidth="1"/>
    <col min="16" max="16" width="6.7109375" customWidth="1"/>
    <col min="17" max="17" width="7.7109375" customWidth="1"/>
    <col min="18" max="18" width="6.7109375" customWidth="1"/>
    <col min="19" max="20" width="5.7109375" customWidth="1"/>
    <col min="21" max="24" width="6.7109375" customWidth="1"/>
    <col min="25" max="25" width="16.85546875" customWidth="1"/>
    <col min="26" max="26" width="1.7109375" customWidth="1"/>
    <col min="27" max="27" width="6.7109375" customWidth="1"/>
    <col min="28" max="28" width="1.7109375" customWidth="1"/>
    <col min="29" max="29" width="1.7109375" style="28" customWidth="1"/>
    <col min="30" max="31" width="6.7109375" hidden="1" customWidth="1"/>
    <col min="32" max="32" width="1.7109375" hidden="1" customWidth="1"/>
    <col min="33" max="36" width="6.7109375" hidden="1" customWidth="1"/>
    <col min="37" max="37" width="6.5703125" hidden="1" customWidth="1"/>
    <col min="38" max="38" width="7.140625" hidden="1" customWidth="1"/>
    <col min="39" max="47" width="6.7109375" hidden="1" customWidth="1"/>
    <col min="48" max="48" width="6.140625" hidden="1" customWidth="1"/>
    <col min="49" max="49" width="1.7109375" hidden="1" customWidth="1"/>
    <col min="50" max="50" width="6.7109375" hidden="1" customWidth="1"/>
  </cols>
  <sheetData>
    <row r="1" spans="1:50">
      <c r="A1" s="138" t="s">
        <v>81</v>
      </c>
      <c r="B1" s="191" t="str">
        <f>+Paramètres!B7</f>
        <v>Cabinet CROCRCC</v>
      </c>
      <c r="C1" s="191"/>
      <c r="D1" s="191"/>
      <c r="AD1" s="35" t="s">
        <v>26</v>
      </c>
      <c r="AE1" s="36" t="s">
        <v>72</v>
      </c>
      <c r="AG1" s="37">
        <v>3</v>
      </c>
      <c r="AH1" s="37"/>
    </row>
    <row r="2" spans="1:50" ht="26.25">
      <c r="A2" s="190" t="str">
        <f>"Échéances clients du mois de Mars "&amp;Paramètres!B9</f>
        <v>Échéances clients du mois de Mars 2015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90"/>
    </row>
    <row r="3" spans="1:50" ht="15.75" thickBot="1"/>
    <row r="4" spans="1:50" s="34" customFormat="1" ht="70.5" customHeight="1">
      <c r="A4" s="192" t="s">
        <v>24</v>
      </c>
      <c r="B4" s="193"/>
      <c r="C4" s="193"/>
      <c r="D4" s="194"/>
      <c r="E4" s="32"/>
      <c r="F4" s="192" t="s">
        <v>46</v>
      </c>
      <c r="G4" s="194"/>
      <c r="H4" s="32"/>
      <c r="I4" s="192" t="s">
        <v>47</v>
      </c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32"/>
      <c r="AA4" s="87" t="s">
        <v>2</v>
      </c>
      <c r="AB4" s="32"/>
      <c r="AC4" s="33"/>
      <c r="AD4" s="195" t="s">
        <v>32</v>
      </c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7"/>
    </row>
    <row r="5" spans="1:50" ht="33.75" customHeight="1">
      <c r="A5" s="93" t="s">
        <v>3</v>
      </c>
      <c r="B5" s="94" t="s">
        <v>7</v>
      </c>
      <c r="C5" s="94" t="s">
        <v>5</v>
      </c>
      <c r="D5" s="95" t="s">
        <v>8</v>
      </c>
      <c r="E5" s="20"/>
      <c r="F5" s="93" t="s">
        <v>25</v>
      </c>
      <c r="G5" s="96" t="s">
        <v>29</v>
      </c>
      <c r="H5" s="20"/>
      <c r="I5" s="93" t="str">
        <f>JANVIER!I5</f>
        <v>TVA</v>
      </c>
      <c r="J5" s="93" t="str">
        <f>JANVIER!J5</f>
        <v>IR</v>
      </c>
      <c r="K5" s="93" t="str">
        <f>JANVIER!K5</f>
        <v>TVA / FRS ETRANGERS</v>
      </c>
      <c r="L5" s="93" t="str">
        <f>JANVIER!L5</f>
        <v>Contribution sociale de solidarité sur les revenus</v>
      </c>
      <c r="M5" s="93" t="str">
        <f>JANVIER!M5</f>
        <v>Acomptes IS</v>
      </c>
      <c r="N5" s="93" t="str">
        <f>JANVIER!N5</f>
        <v>IS</v>
      </c>
      <c r="O5" s="93" t="str">
        <f>JANVIER!O5</f>
        <v>Liasse Fiscale</v>
      </c>
      <c r="P5" s="93" t="str">
        <f>JANVIER!P5</f>
        <v>TAXE PROF</v>
      </c>
      <c r="Q5" s="93" t="str">
        <f>JANVIER!Q5</f>
        <v>Taxes locales (TE + TSC)</v>
      </c>
      <c r="R5" s="93" t="str">
        <f>JANVIER!R5</f>
        <v>Déclaration annuelle Base T.Prof</v>
      </c>
      <c r="S5" s="93" t="str">
        <f>JANVIER!S5</f>
        <v>Etat 9421</v>
      </c>
      <c r="T5" s="93" t="str">
        <f>JANVIER!T5</f>
        <v>Déclaration annuelle 
RAS sur fournisseurs étrangers</v>
      </c>
      <c r="U5" s="93" t="str">
        <f>JANVIER!U5</f>
        <v>Déclaration Honoraires</v>
      </c>
      <c r="V5" s="93" t="str">
        <f>JANVIER!V5</f>
        <v>Timbres fiscaux</v>
      </c>
      <c r="W5" s="93" t="s">
        <v>118</v>
      </c>
      <c r="X5" s="93" t="str">
        <f>JANVIER!X5</f>
        <v>Déclaration annuelle 
de protata des deductions - TVA</v>
      </c>
      <c r="Y5" s="93" t="str">
        <f>JANVIER!Y5</f>
        <v>Vignette</v>
      </c>
      <c r="Z5" s="20"/>
      <c r="AA5" s="93" t="str">
        <f>JANVIER!AA5</f>
        <v>Office du change</v>
      </c>
      <c r="AB5" s="84"/>
      <c r="AD5" s="85" t="s">
        <v>25</v>
      </c>
      <c r="AE5" s="86" t="s">
        <v>29</v>
      </c>
      <c r="AF5" s="88"/>
      <c r="AG5" s="93" t="str">
        <f t="shared" ref="AG5:AT5" si="0">I5</f>
        <v>TVA</v>
      </c>
      <c r="AH5" s="93" t="str">
        <f t="shared" si="0"/>
        <v>IR</v>
      </c>
      <c r="AI5" s="93" t="str">
        <f t="shared" si="0"/>
        <v>TVA / FRS ETRANGERS</v>
      </c>
      <c r="AJ5" s="93" t="str">
        <f t="shared" si="0"/>
        <v>Contribution sociale de solidarité sur les revenus</v>
      </c>
      <c r="AK5" s="93" t="str">
        <f t="shared" si="0"/>
        <v>Acomptes IS</v>
      </c>
      <c r="AL5" s="93" t="str">
        <f t="shared" si="0"/>
        <v>IS</v>
      </c>
      <c r="AM5" s="93" t="str">
        <f t="shared" si="0"/>
        <v>Liasse Fiscale</v>
      </c>
      <c r="AN5" s="93" t="str">
        <f t="shared" si="0"/>
        <v>TAXE PROF</v>
      </c>
      <c r="AO5" s="93" t="str">
        <f t="shared" si="0"/>
        <v>Taxes locales (TE + TSC)</v>
      </c>
      <c r="AP5" s="93" t="str">
        <f t="shared" si="0"/>
        <v>Déclaration annuelle Base T.Prof</v>
      </c>
      <c r="AQ5" s="93" t="str">
        <f t="shared" si="0"/>
        <v>Etat 9421</v>
      </c>
      <c r="AR5" s="93" t="str">
        <f t="shared" si="0"/>
        <v>Déclaration annuelle 
RAS sur fournisseurs étrangers</v>
      </c>
      <c r="AS5" s="93" t="str">
        <f t="shared" si="0"/>
        <v>Déclaration Honoraires</v>
      </c>
      <c r="AT5" s="93" t="str">
        <f t="shared" si="0"/>
        <v>Timbres fiscaux</v>
      </c>
      <c r="AU5" s="93" t="str">
        <f>X5</f>
        <v>Déclaration annuelle 
de protata des deductions - TVA</v>
      </c>
      <c r="AV5" s="93" t="str">
        <f>Y5</f>
        <v>Vignette</v>
      </c>
      <c r="AW5" s="89"/>
      <c r="AX5" s="93" t="str">
        <f t="shared" ref="AX5" si="1">AA5</f>
        <v>Office du change</v>
      </c>
    </row>
    <row r="6" spans="1:50" s="91" customFormat="1">
      <c r="A6" s="103"/>
      <c r="B6" s="104"/>
      <c r="C6" s="104"/>
      <c r="D6" s="105"/>
      <c r="E6" s="20"/>
      <c r="F6" s="103"/>
      <c r="G6" s="106"/>
      <c r="H6" s="20"/>
      <c r="I6" s="103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20"/>
      <c r="AA6" s="107"/>
      <c r="AB6" s="84"/>
      <c r="AD6" s="108"/>
      <c r="AE6" s="109"/>
      <c r="AF6" s="88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92"/>
      <c r="AX6" s="110"/>
    </row>
    <row r="7" spans="1:50" s="123" customFormat="1">
      <c r="A7" s="113" t="str">
        <f>IF(ISBLANK('Informations clients'!A7),"",'Informations clients'!A7)</f>
        <v>CLT/7</v>
      </c>
      <c r="B7" s="124" t="str">
        <f>IF(ISBLANK('Informations clients'!C7),"",'Informations clients'!C7)</f>
        <v/>
      </c>
      <c r="C7" s="124" t="str">
        <f>IF(ISBLANK('Informations clients'!E7),"",'Informations clients'!E7)</f>
        <v>Consultant 3</v>
      </c>
      <c r="D7" s="126">
        <f>IF(ISBLANK('Informations clients'!G7),"",'Informations clients'!G7)</f>
        <v>42277</v>
      </c>
      <c r="E7" s="114"/>
      <c r="F7" s="127"/>
      <c r="G7" s="128"/>
      <c r="H7" s="114"/>
      <c r="I7" s="127"/>
      <c r="J7" s="129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14"/>
      <c r="AA7" s="131"/>
      <c r="AB7" s="115"/>
      <c r="AC7" s="116"/>
      <c r="AD7" s="117">
        <f>+IF(ISBLANK('Informations clients'!I7),0,
IF($AG$1=MONTH('Informations clients'!K7),1,0))</f>
        <v>0</v>
      </c>
      <c r="AE7" s="118">
        <f>+IF(ISBLANK('Informations clients'!J7),0,
IF(MONTH('Informations clients'!K7)=$AG$1,1,0))</f>
        <v>0</v>
      </c>
      <c r="AF7" s="119"/>
      <c r="AG7">
        <f>+IF(ISBLANK('Informations clients'!$N7),0,IF('Informations clients'!$N7="Réel mensuel",1,IF('Informations clients'!$N7="Réel trimestriel",IF(AND($AG$1=3,$AG$1=6,$AG$1=9,$AG$1=12),1,0),0)))</f>
        <v>1</v>
      </c>
      <c r="AH7" s="120">
        <f>+IF(ISBLANK('Informations clients'!O7),0,
IF(VLOOKUP('Informations clients'!O7,Technique!$A$79:$B$81,2,FALSE)=1,0,
IF(VLOOKUP('Informations clients'!O7,Technique!$A$79:$B$81,2,FALSE)=2,1,
IF($AG$1=1,1,0))))</f>
        <v>0</v>
      </c>
      <c r="AI7" s="120">
        <f>+IF(ISBLANK('Informations clients'!P7),0,
IF(MONTH('Informations clients'!T7)=$AG$1,1,0))</f>
        <v>0</v>
      </c>
      <c r="AJ7" s="120">
        <f>+IF(ISBLANK('Informations clients'!Q7),0,IF($AG$1=EDATE('Informations clients'!G7,3),1,0))</f>
        <v>0</v>
      </c>
      <c r="AK7" s="120">
        <f>+IF(ISBLANK('Informations clients'!R7),0,
IF($AG$1=5,1,0))</f>
        <v>0</v>
      </c>
      <c r="AL7" s="120">
        <f>+IF(ISBLANK('Informations clients'!G7),0,IF($AG$1=3,1,0))</f>
        <v>1</v>
      </c>
      <c r="AM7" s="120">
        <f>+IF(ISBLANK('Informations clients'!G7),0,IF($AG$1=3,1,0))</f>
        <v>1</v>
      </c>
      <c r="AN7" s="120">
        <f>IF(ISBLANK('Informations clients'!U7),0,
IF($AG$1=12,1,0))</f>
        <v>0</v>
      </c>
      <c r="AO7" s="120">
        <f>IF(ISBLANK('Informations clients'!#REF!),0,
IF($AG$1=6,1,0))</f>
        <v>0</v>
      </c>
      <c r="AP7" s="120">
        <f>IF(ISBLANK('Informations clients'!#REF!),0,
IF($AG$1=12,1,0))</f>
        <v>0</v>
      </c>
      <c r="AQ7" s="120">
        <f>+IF(ISBLANK('Informations clients'!X7),0,IF($AG$1=2,1,0))</f>
        <v>0</v>
      </c>
      <c r="AR7" s="120">
        <f>IF(ISBLANK('Informations clients'!L7),0,
IF($AG$1=2,1,0))</f>
        <v>0</v>
      </c>
      <c r="AS7" s="120">
        <f>IF(ISBLANK('Informations clients'!AF7),0,
IF(ISBLANK('Informations clients'!U7),0,IF(VLOOKUP('Informations clients'!AF7,Technique!$H$45:$I$48,2,FALSE)=1,0,INDEX(Technique!$B$45:$F$58,MATCH($AG$1,Technique!$B$45:$B$58,0),MATCH('Informations clients'!AF7,Technique!$B$45:$F$45,0)))))</f>
        <v>0</v>
      </c>
      <c r="AT7" s="120">
        <f>+IF(ISBLANK('Informations clients'!AF7),0,
IF(ISBLANK('Informations clients'!V7),0,IF(VLOOKUP('Informations clients'!AF7,Technique!$H$45:$I$48,2,FALSE)=1,0,INDEX(Technique!$B$62:$F$75,MATCH($AG$1,Technique!$B$62:$B$75,0),MATCH('Informations clients'!AF7,Technique!$B$62:$F$62,0)))))</f>
        <v>0</v>
      </c>
      <c r="AU7" s="120">
        <f>+IF(ISBLANK('Informations clients'!AF7),0,
IF(ISBLANK('Informations clients'!W7),0,IF(AND($AG$1=5,VLOOKUP('Informations clients'!AF7,Technique!$H$45:$I$48,2,FALSE)=4),1,0)))</f>
        <v>0</v>
      </c>
      <c r="AV7" s="120">
        <f>+IF(ISBLANK('Informations clients'!X7),0,IF($AG$1=5,1,0))</f>
        <v>0</v>
      </c>
      <c r="AW7" s="121"/>
      <c r="AX7" s="122">
        <f>+IF(ISBLANK('Informations clients'!AG7),0,
IF($AG$1=5,1,0))</f>
        <v>0</v>
      </c>
    </row>
    <row r="8" spans="1:50" s="123" customFormat="1" ht="11.25">
      <c r="A8" s="113" t="str">
        <f>IF(ISBLANK('Informations clients'!A8),"",'Informations clients'!A8)</f>
        <v>CLT/8</v>
      </c>
      <c r="B8" s="124" t="str">
        <f>IF(ISBLANK('Informations clients'!C8),"",'Informations clients'!C8)</f>
        <v/>
      </c>
      <c r="C8" s="124" t="str">
        <f>IF(ISBLANK('Informations clients'!E8),"",'Informations clients'!E8)</f>
        <v>Consultant 2</v>
      </c>
      <c r="D8" s="126">
        <f>IF(ISBLANK('Informations clients'!G8),"",'Informations clients'!G8)</f>
        <v>42369</v>
      </c>
      <c r="E8" s="114"/>
      <c r="F8" s="127"/>
      <c r="G8" s="128"/>
      <c r="H8" s="114"/>
      <c r="I8" s="127"/>
      <c r="J8" s="129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14"/>
      <c r="AA8" s="131"/>
      <c r="AB8" s="115"/>
      <c r="AC8" s="116"/>
      <c r="AD8" s="117">
        <f>+IF(ISBLANK('Informations clients'!I8),0,
IF($AG$1=MONTH('Informations clients'!K8),1,0))</f>
        <v>0</v>
      </c>
      <c r="AE8" s="118">
        <f>+IF(ISBLANK('Informations clients'!J8),0,
IF(MONTH('Informations clients'!K8)=$AG$1,1,0))</f>
        <v>0</v>
      </c>
      <c r="AF8" s="119"/>
      <c r="AG8" s="117">
        <f>+IF(ISBLANK('Informations clients'!N8),0,
INDEX(Technique!$B$11:$F$23,MATCH($AG$1,Technique!$B$11:$B$23,0),MATCH(VLOOKUP('Informations clients'!N8,Technique!$A$4:$B$6,2,FALSE),Technique!$B$11:$F$11,0)))</f>
        <v>0</v>
      </c>
      <c r="AH8" s="120">
        <f>+IF(ISBLANK('Informations clients'!O8),0,
IF(VLOOKUP('Informations clients'!O8,Technique!$A$79:$B$81,2,FALSE)=1,0,
IF(VLOOKUP('Informations clients'!O8,Technique!$A$79:$B$81,2,FALSE)=2,1,
IF($AG$1=1,1,0))))</f>
        <v>1</v>
      </c>
      <c r="AI8" s="120">
        <f>+IF(ISBLANK('Informations clients'!P8),0,
IF(MONTH('Informations clients'!T8)=$AG$1,1,0))</f>
        <v>1</v>
      </c>
      <c r="AJ8" s="120">
        <f>+IF(ISBLANK('Informations clients'!Q8),0,IF($AG$1=EDATE('Informations clients'!G8,3),1,0))</f>
        <v>0</v>
      </c>
      <c r="AK8" s="120">
        <f>+IF(ISBLANK('Informations clients'!R8),0,
IF($AG$1=5,1,0))</f>
        <v>0</v>
      </c>
      <c r="AL8" s="120">
        <f>+IF(ISBLANK('Informations clients'!G8),0,IF($AG$1=3,1,0))</f>
        <v>1</v>
      </c>
      <c r="AM8" s="120">
        <f>+IF(ISBLANK('Informations clients'!G8),0,IF($AG$1=3,1,0))</f>
        <v>1</v>
      </c>
      <c r="AN8" s="120">
        <f>IF(ISBLANK('Informations clients'!U8),0,
IF($AG$1=12,1,0))</f>
        <v>0</v>
      </c>
      <c r="AO8" s="120">
        <f>IF(ISBLANK('Informations clients'!#REF!),0,
IF($AG$1=6,1,0))</f>
        <v>0</v>
      </c>
      <c r="AP8" s="120">
        <f>IF(ISBLANK('Informations clients'!#REF!),0,
IF($AG$1=12,1,0))</f>
        <v>0</v>
      </c>
      <c r="AQ8" s="120">
        <f>+IF(ISBLANK('Informations clients'!X8),0,IF($AG$1=2,1,0))</f>
        <v>0</v>
      </c>
      <c r="AR8" s="120">
        <f>IF(ISBLANK('Informations clients'!L8),0,
IF($AG$1=2,1,0))</f>
        <v>0</v>
      </c>
      <c r="AS8" s="120">
        <f>IF(ISBLANK('Informations clients'!AF8),0,
IF(ISBLANK('Informations clients'!U8),0,IF(VLOOKUP('Informations clients'!AF8,Technique!$H$45:$I$48,2,FALSE)=1,0,INDEX(Technique!$B$45:$F$58,MATCH($AG$1,Technique!$B$45:$B$58,0),MATCH('Informations clients'!AF8,Technique!$B$45:$F$45,0)))))</f>
        <v>0</v>
      </c>
      <c r="AT8" s="120">
        <f>+IF(ISBLANK('Informations clients'!AF8),0,
IF(ISBLANK('Informations clients'!V8),0,IF(VLOOKUP('Informations clients'!AF8,Technique!$H$45:$I$48,2,FALSE)=1,0,INDEX(Technique!$B$62:$F$75,MATCH($AG$1,Technique!$B$62:$B$75,0),MATCH('Informations clients'!AF8,Technique!$B$62:$F$62,0)))))</f>
        <v>0</v>
      </c>
      <c r="AU8" s="120">
        <f>+IF(ISBLANK('Informations clients'!AF8),0,
IF(AND($AG$1=5,VLOOKUP('Informations clients'!AF8,Technique!$H$45:$I$48,2,FALSE)=4),1,0))</f>
        <v>0</v>
      </c>
      <c r="AV8" s="120">
        <f>+IF(ISBLANK('Informations clients'!X8),0,IF($AG$1=5,1,0))</f>
        <v>0</v>
      </c>
      <c r="AW8" s="121"/>
      <c r="AX8" s="122">
        <f>+IF(ISBLANK('Informations clients'!AG8),0,
IF($AG$1=5,1,0))</f>
        <v>0</v>
      </c>
    </row>
    <row r="9" spans="1:50" s="123" customFormat="1" ht="11.25">
      <c r="A9" s="113" t="str">
        <f>IF(ISBLANK('Informations clients'!A9),"",'Informations clients'!A9)</f>
        <v/>
      </c>
      <c r="B9" s="124" t="str">
        <f>IF(ISBLANK('Informations clients'!C9),"",'Informations clients'!C9)</f>
        <v/>
      </c>
      <c r="C9" s="124" t="str">
        <f>IF(ISBLANK('Informations clients'!E9),"",'Informations clients'!E9)</f>
        <v/>
      </c>
      <c r="D9" s="126">
        <f>IF(ISBLANK('Informations clients'!G9),"",'Informations clients'!G9)</f>
        <v>42185</v>
      </c>
      <c r="E9" s="114"/>
      <c r="F9" s="127"/>
      <c r="G9" s="128"/>
      <c r="H9" s="114"/>
      <c r="I9" s="127"/>
      <c r="J9" s="129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14"/>
      <c r="AA9" s="131"/>
      <c r="AB9" s="115"/>
      <c r="AC9" s="116"/>
      <c r="AD9" s="117">
        <f>+IF(ISBLANK('Informations clients'!I9),0,
IF($AG$1=MONTH('Informations clients'!K9),1,0))</f>
        <v>0</v>
      </c>
      <c r="AE9" s="118">
        <f>+IF(ISBLANK('Informations clients'!J9),0,
IF(MONTH('Informations clients'!K9)=$AG$1,1,0))</f>
        <v>0</v>
      </c>
      <c r="AF9" s="119"/>
      <c r="AG9" s="117">
        <f>+IF(ISBLANK('Informations clients'!N9),0,
INDEX(Technique!$B$11:$F$23,MATCH($AG$1,Technique!$B$11:$B$23,0),MATCH(VLOOKUP('Informations clients'!N9,Technique!$A$4:$B$6,2,FALSE),Technique!$B$11:$F$11,0)))</f>
        <v>0</v>
      </c>
      <c r="AH9" s="120">
        <f>+IF(ISBLANK('Informations clients'!O9),0,
IF(VLOOKUP('Informations clients'!O9,Technique!$A$79:$B$81,2,FALSE)=1,0,
IF(VLOOKUP('Informations clients'!O9,Technique!$A$79:$B$81,2,FALSE)=2,1,
IF($AG$1=1,1,0))))</f>
        <v>0</v>
      </c>
      <c r="AI9" s="120">
        <f>+IF(ISBLANK('Informations clients'!P9),0,
IF(MONTH('Informations clients'!T9)=$AG$1,1,0))</f>
        <v>0</v>
      </c>
      <c r="AJ9" s="120">
        <f>+IF(ISBLANK('Informations clients'!Q9),0,IF($AG$1=EDATE('Informations clients'!G9,3),1,0))</f>
        <v>0</v>
      </c>
      <c r="AK9" s="120">
        <f>+IF(ISBLANK('Informations clients'!R9),0,
IF($AG$1=5,1,0))</f>
        <v>0</v>
      </c>
      <c r="AL9" s="120">
        <f>+IF(ISBLANK('Informations clients'!G9),0,IF($AG$1=3,1,0))</f>
        <v>1</v>
      </c>
      <c r="AM9" s="120">
        <f>+IF(ISBLANK('Informations clients'!G9),0,IF($AG$1=3,1,0))</f>
        <v>1</v>
      </c>
      <c r="AN9" s="120">
        <f>IF(ISBLANK('Informations clients'!U9),0,
IF($AG$1=12,1,0))</f>
        <v>0</v>
      </c>
      <c r="AO9" s="120">
        <f>IF(ISBLANK('Informations clients'!#REF!),0,
IF($AG$1=6,1,0))</f>
        <v>0</v>
      </c>
      <c r="AP9" s="120">
        <f>IF(ISBLANK('Informations clients'!#REF!),0,
IF($AG$1=12,1,0))</f>
        <v>0</v>
      </c>
      <c r="AQ9" s="120">
        <f>+IF(ISBLANK('Informations clients'!X9),0,IF($AG$1=2,1,0))</f>
        <v>0</v>
      </c>
      <c r="AR9" s="120">
        <f>IF(ISBLANK('Informations clients'!L9),0,
IF($AG$1=2,1,0))</f>
        <v>0</v>
      </c>
      <c r="AS9" s="120">
        <f>IF(ISBLANK('Informations clients'!AF9),0,
IF(ISBLANK('Informations clients'!U9),0,IF(VLOOKUP('Informations clients'!AF9,Technique!$H$45:$I$48,2,FALSE)=1,0,INDEX(Technique!$B$45:$F$58,MATCH($AG$1,Technique!$B$45:$B$58,0),MATCH('Informations clients'!AF9,Technique!$B$45:$F$45,0)))))</f>
        <v>0</v>
      </c>
      <c r="AT9" s="120">
        <f>+IF(ISBLANK('Informations clients'!AF9),0,
IF(ISBLANK('Informations clients'!V9),0,IF(VLOOKUP('Informations clients'!AF9,Technique!$H$45:$I$48,2,FALSE)=1,0,INDEX(Technique!$B$62:$F$75,MATCH($AG$1,Technique!$B$62:$B$75,0),MATCH('Informations clients'!AF9,Technique!$B$62:$F$62,0)))))</f>
        <v>0</v>
      </c>
      <c r="AU9" s="120">
        <f>+IF(ISBLANK('Informations clients'!AF9),0,
IF(AND($AG$1=5,VLOOKUP('Informations clients'!AF9,Technique!$H$45:$I$48,2,FALSE)=4),1,0))</f>
        <v>0</v>
      </c>
      <c r="AV9" s="120">
        <f>+IF(ISBLANK('Informations clients'!X9),0,IF($AG$1=5,1,0))</f>
        <v>0</v>
      </c>
      <c r="AW9" s="121"/>
      <c r="AX9" s="122">
        <f>+IF(ISBLANK('Informations clients'!AG9),0,
IF($AG$1=5,1,0))</f>
        <v>0</v>
      </c>
    </row>
    <row r="10" spans="1:50" s="123" customFormat="1" ht="11.25">
      <c r="A10" s="113" t="str">
        <f>IF(ISBLANK('Informations clients'!A10),"",'Informations clients'!A10)</f>
        <v/>
      </c>
      <c r="B10" s="124" t="str">
        <f>IF(ISBLANK('Informations clients'!C10),"",'Informations clients'!C10)</f>
        <v/>
      </c>
      <c r="C10" s="124" t="str">
        <f>IF(ISBLANK('Informations clients'!E10),"",'Informations clients'!E10)</f>
        <v/>
      </c>
      <c r="D10" s="126">
        <f>IF(ISBLANK('Informations clients'!G10),"",'Informations clients'!G10)</f>
        <v>42369</v>
      </c>
      <c r="E10" s="114"/>
      <c r="F10" s="127"/>
      <c r="G10" s="128"/>
      <c r="H10" s="114"/>
      <c r="I10" s="127"/>
      <c r="J10" s="129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14"/>
      <c r="AA10" s="131"/>
      <c r="AB10" s="115"/>
      <c r="AC10" s="116"/>
      <c r="AD10" s="117">
        <f>+IF(ISBLANK('Informations clients'!I10),0,
IF($AG$1=MONTH('Informations clients'!K10),1,0))</f>
        <v>0</v>
      </c>
      <c r="AE10" s="118">
        <f>+IF(ISBLANK('Informations clients'!J10),0,
IF(MONTH('Informations clients'!K10)=$AG$1,1,0))</f>
        <v>0</v>
      </c>
      <c r="AF10" s="119"/>
      <c r="AG10" s="117">
        <f>+IF(ISBLANK('Informations clients'!N10),0,
INDEX(Technique!$B$11:$F$23,MATCH($AG$1,Technique!$B$11:$B$23,0),MATCH(VLOOKUP('Informations clients'!N10,Technique!$A$4:$B$6,2,FALSE),Technique!$B$11:$F$11,0)))</f>
        <v>1</v>
      </c>
      <c r="AH10" s="120">
        <f>+IF(ISBLANK('Informations clients'!O10),0,
IF(VLOOKUP('Informations clients'!O10,Technique!$A$79:$B$81,2,FALSE)=1,0,
IF(VLOOKUP('Informations clients'!O10,Technique!$A$79:$B$81,2,FALSE)=2,1,
IF($AG$1=1,1,0))))</f>
        <v>0</v>
      </c>
      <c r="AI10" s="120">
        <f>+IF(ISBLANK('Informations clients'!P10),0,
IF(MONTH('Informations clients'!T10)=$AG$1,1,0))</f>
        <v>1</v>
      </c>
      <c r="AJ10" s="120">
        <f>+IF(ISBLANK('Informations clients'!Q10),0,IF($AG$1=EDATE('Informations clients'!G10,3),1,0))</f>
        <v>0</v>
      </c>
      <c r="AK10" s="120">
        <f>+IF(ISBLANK('Informations clients'!R10),0,
IF($AG$1=5,1,0))</f>
        <v>0</v>
      </c>
      <c r="AL10" s="120">
        <f>+IF(ISBLANK('Informations clients'!G10),0,IF($AG$1=3,1,0))</f>
        <v>1</v>
      </c>
      <c r="AM10" s="120">
        <f>+IF(ISBLANK('Informations clients'!G10),0,IF($AG$1=3,1,0))</f>
        <v>1</v>
      </c>
      <c r="AN10" s="120">
        <f>IF(ISBLANK('Informations clients'!U10),0,
IF($AG$1=12,1,0))</f>
        <v>0</v>
      </c>
      <c r="AO10" s="120">
        <f>IF(ISBLANK('Informations clients'!#REF!),0,
IF($AG$1=6,1,0))</f>
        <v>0</v>
      </c>
      <c r="AP10" s="120">
        <f>IF(ISBLANK('Informations clients'!#REF!),0,
IF($AG$1=12,1,0))</f>
        <v>0</v>
      </c>
      <c r="AQ10" s="120">
        <f>+IF(ISBLANK('Informations clients'!X10),0,IF($AG$1=2,1,0))</f>
        <v>0</v>
      </c>
      <c r="AR10" s="120">
        <f>IF(ISBLANK('Informations clients'!L10),0,
IF($AG$1=2,1,0))</f>
        <v>0</v>
      </c>
      <c r="AS10" s="120">
        <f>IF(ISBLANK('Informations clients'!AF10),0,
IF(ISBLANK('Informations clients'!U10),0,IF(VLOOKUP('Informations clients'!AF10,Technique!$H$45:$I$48,2,FALSE)=1,0,INDEX(Technique!$B$45:$F$58,MATCH($AG$1,Technique!$B$45:$B$58,0),MATCH('Informations clients'!AF10,Technique!$B$45:$F$45,0)))))</f>
        <v>0</v>
      </c>
      <c r="AT10" s="120">
        <f>+IF(ISBLANK('Informations clients'!AF10),0,
IF(ISBLANK('Informations clients'!V10),0,IF(VLOOKUP('Informations clients'!AF10,Technique!$H$45:$I$48,2,FALSE)=1,0,INDEX(Technique!$B$62:$F$75,MATCH($AG$1,Technique!$B$62:$B$75,0),MATCH('Informations clients'!AF10,Technique!$B$62:$F$62,0)))))</f>
        <v>0</v>
      </c>
      <c r="AU10" s="120">
        <f>+IF(ISBLANK('Informations clients'!AF10),0,
IF(AND($AG$1=5,VLOOKUP('Informations clients'!AF10,Technique!$H$45:$I$48,2,FALSE)=4),1,0))</f>
        <v>0</v>
      </c>
      <c r="AV10" s="120">
        <f>+IF(ISBLANK('Informations clients'!X10),0,IF($AG$1=5,1,0))</f>
        <v>0</v>
      </c>
      <c r="AW10" s="121"/>
      <c r="AX10" s="122">
        <f>+IF(ISBLANK('Informations clients'!AG10),0,
IF($AG$1=5,1,0))</f>
        <v>0</v>
      </c>
    </row>
    <row r="11" spans="1:50" s="123" customFormat="1" ht="11.25">
      <c r="A11" s="113" t="str">
        <f>IF(ISBLANK('Informations clients'!A11),"",'Informations clients'!A11)</f>
        <v/>
      </c>
      <c r="B11" s="124" t="str">
        <f>IF(ISBLANK('Informations clients'!C11),"",'Informations clients'!C11)</f>
        <v/>
      </c>
      <c r="C11" s="124" t="str">
        <f>IF(ISBLANK('Informations clients'!E11),"",'Informations clients'!E11)</f>
        <v/>
      </c>
      <c r="D11" s="126" t="str">
        <f>IF(ISBLANK('Informations clients'!G11),"",'Informations clients'!G11)</f>
        <v/>
      </c>
      <c r="E11" s="114"/>
      <c r="F11" s="127"/>
      <c r="G11" s="128"/>
      <c r="H11" s="114"/>
      <c r="I11" s="127"/>
      <c r="J11" s="129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14"/>
      <c r="AA11" s="131"/>
      <c r="AB11" s="115"/>
      <c r="AC11" s="116"/>
      <c r="AD11" s="117">
        <f>+IF(ISBLANK('Informations clients'!I11),0,
IF($AG$1=MONTH('Informations clients'!K11),1,0))</f>
        <v>0</v>
      </c>
      <c r="AE11" s="118">
        <f>+IF(ISBLANK('Informations clients'!J11),0,
IF(MONTH('Informations clients'!K11)=$AG$1,1,0))</f>
        <v>0</v>
      </c>
      <c r="AF11" s="119"/>
      <c r="AG11" s="117">
        <f>+IF(ISBLANK('Informations clients'!N11),0,
INDEX(Technique!$B$11:$F$23,MATCH($AG$1,Technique!$B$11:$B$23,0),MATCH(VLOOKUP('Informations clients'!N11,Technique!$A$4:$B$6,2,FALSE),Technique!$B$11:$F$11,0)))</f>
        <v>0</v>
      </c>
      <c r="AH11" s="120">
        <f>+IF(ISBLANK('Informations clients'!O11),0,
IF(VLOOKUP('Informations clients'!O11,Technique!$A$79:$B$81,2,FALSE)=1,0,
IF(VLOOKUP('Informations clients'!O11,Technique!$A$79:$B$81,2,FALSE)=2,1,
IF($AG$1=1,1,0))))</f>
        <v>0</v>
      </c>
      <c r="AI11" s="120">
        <f>+IF(ISBLANK('Informations clients'!P11),0,
IF(MONTH('Informations clients'!T11)=$AG$1,1,0))</f>
        <v>0</v>
      </c>
      <c r="AJ11" s="120">
        <f>+IF(ISBLANK('Informations clients'!Q11),0,IF($AG$1=EDATE('Informations clients'!G11,3),1,0))</f>
        <v>0</v>
      </c>
      <c r="AK11" s="120">
        <f>+IF(ISBLANK('Informations clients'!R11),0,
IF($AG$1=5,1,0))</f>
        <v>0</v>
      </c>
      <c r="AL11" s="120">
        <f>+IF(ISBLANK('Informations clients'!G11),0,IF($AG$1=3,1,0))</f>
        <v>0</v>
      </c>
      <c r="AM11" s="120">
        <f>+IF(ISBLANK('Informations clients'!G11),0,IF($AG$1=3,1,0))</f>
        <v>0</v>
      </c>
      <c r="AN11" s="120">
        <f>IF(ISBLANK('Informations clients'!U11),0,
IF($AG$1=12,1,0))</f>
        <v>0</v>
      </c>
      <c r="AO11" s="120">
        <f>IF(ISBLANK('Informations clients'!#REF!),0,
IF($AG$1=6,1,0))</f>
        <v>0</v>
      </c>
      <c r="AP11" s="120">
        <f>IF(ISBLANK('Informations clients'!#REF!),0,
IF($AG$1=12,1,0))</f>
        <v>0</v>
      </c>
      <c r="AQ11" s="120">
        <f>+IF(ISBLANK('Informations clients'!X11),0,IF($AG$1=2,1,0))</f>
        <v>0</v>
      </c>
      <c r="AR11" s="120">
        <f>IF(ISBLANK('Informations clients'!L11),0,
IF($AG$1=2,1,0))</f>
        <v>0</v>
      </c>
      <c r="AS11" s="120">
        <f>IF(ISBLANK('Informations clients'!AF11),0,
IF(ISBLANK('Informations clients'!U11),0,IF(VLOOKUP('Informations clients'!AF11,Technique!$H$45:$I$48,2,FALSE)=1,0,INDEX(Technique!$B$45:$F$58,MATCH($AG$1,Technique!$B$45:$B$58,0),MATCH('Informations clients'!AF11,Technique!$B$45:$F$45,0)))))</f>
        <v>0</v>
      </c>
      <c r="AT11" s="120">
        <f>+IF(ISBLANK('Informations clients'!AF11),0,
IF(ISBLANK('Informations clients'!V11),0,IF(VLOOKUP('Informations clients'!AF11,Technique!$H$45:$I$48,2,FALSE)=1,0,INDEX(Technique!$B$62:$F$75,MATCH($AG$1,Technique!$B$62:$B$75,0),MATCH('Informations clients'!AF11,Technique!$B$62:$F$62,0)))))</f>
        <v>0</v>
      </c>
      <c r="AU11" s="120">
        <f>+IF(ISBLANK('Informations clients'!AF11),0,
IF(AND($AG$1=5,VLOOKUP('Informations clients'!AF11,Technique!$H$45:$I$48,2,FALSE)=4),1,0))</f>
        <v>0</v>
      </c>
      <c r="AV11" s="120">
        <f>+IF(ISBLANK('Informations clients'!X11),0,IF($AG$1=5,1,0))</f>
        <v>0</v>
      </c>
      <c r="AW11" s="121"/>
      <c r="AX11" s="122">
        <f>+IF(ISBLANK('Informations clients'!AG11),0,
IF($AG$1=5,1,0))</f>
        <v>0</v>
      </c>
    </row>
    <row r="12" spans="1:50" s="123" customFormat="1" ht="11.25">
      <c r="A12" s="113" t="str">
        <f>IF(ISBLANK('Informations clients'!A12),"",'Informations clients'!A12)</f>
        <v/>
      </c>
      <c r="B12" s="124" t="str">
        <f>IF(ISBLANK('Informations clients'!C12),"",'Informations clients'!C12)</f>
        <v/>
      </c>
      <c r="C12" s="124" t="str">
        <f>IF(ISBLANK('Informations clients'!E12),"",'Informations clients'!E12)</f>
        <v/>
      </c>
      <c r="D12" s="126" t="str">
        <f>IF(ISBLANK('Informations clients'!G12),"",'Informations clients'!G12)</f>
        <v/>
      </c>
      <c r="E12" s="114"/>
      <c r="F12" s="127"/>
      <c r="G12" s="128"/>
      <c r="H12" s="114"/>
      <c r="I12" s="127"/>
      <c r="J12" s="129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14"/>
      <c r="AA12" s="131"/>
      <c r="AB12" s="115"/>
      <c r="AC12" s="116"/>
      <c r="AD12" s="117">
        <f>+IF(ISBLANK('Informations clients'!I12),0,
IF($AG$1=MONTH('Informations clients'!K12),1,0))</f>
        <v>0</v>
      </c>
      <c r="AE12" s="118">
        <f>+IF(ISBLANK('Informations clients'!J12),0,
IF(MONTH('Informations clients'!K12)=$AG$1,1,0))</f>
        <v>0</v>
      </c>
      <c r="AF12" s="119"/>
      <c r="AG12" s="117">
        <f>+IF(ISBLANK('Informations clients'!N12),0,
INDEX(Technique!$B$11:$F$23,MATCH($AG$1,Technique!$B$11:$B$23,0),MATCH(VLOOKUP('Informations clients'!N12,Technique!$A$4:$B$6,2,FALSE),Technique!$B$11:$F$11,0)))</f>
        <v>0</v>
      </c>
      <c r="AH12" s="120">
        <f>+IF(ISBLANK('Informations clients'!O12),0,
IF(VLOOKUP('Informations clients'!O12,Technique!$A$79:$B$81,2,FALSE)=1,0,
IF(VLOOKUP('Informations clients'!O12,Technique!$A$79:$B$81,2,FALSE)=2,1,
IF($AG$1=1,1,0))))</f>
        <v>0</v>
      </c>
      <c r="AI12" s="120">
        <f>+IF(ISBLANK('Informations clients'!P12),0,
IF(MONTH('Informations clients'!T12)=$AG$1,1,0))</f>
        <v>0</v>
      </c>
      <c r="AJ12" s="120">
        <f>+IF(ISBLANK('Informations clients'!Q12),0,IF($AG$1=EDATE('Informations clients'!G12,3),1,0))</f>
        <v>0</v>
      </c>
      <c r="AK12" s="120">
        <f>+IF(ISBLANK('Informations clients'!R12),0,
IF($AG$1=5,1,0))</f>
        <v>0</v>
      </c>
      <c r="AL12" s="120">
        <f>+IF(ISBLANK('Informations clients'!G12),0,IF($AG$1=3,1,0))</f>
        <v>0</v>
      </c>
      <c r="AM12" s="120">
        <f>+IF(ISBLANK('Informations clients'!G12),0,IF($AG$1=3,1,0))</f>
        <v>0</v>
      </c>
      <c r="AN12" s="120">
        <f>IF(ISBLANK('Informations clients'!U12),0,
IF($AG$1=12,1,0))</f>
        <v>0</v>
      </c>
      <c r="AO12" s="120">
        <f>IF(ISBLANK('Informations clients'!#REF!),0,
IF($AG$1=6,1,0))</f>
        <v>0</v>
      </c>
      <c r="AP12" s="120">
        <f>IF(ISBLANK('Informations clients'!#REF!),0,
IF($AG$1=12,1,0))</f>
        <v>0</v>
      </c>
      <c r="AQ12" s="120">
        <f>+IF(ISBLANK('Informations clients'!X12),0,IF($AG$1=2,1,0))</f>
        <v>0</v>
      </c>
      <c r="AR12" s="120">
        <f>IF(ISBLANK('Informations clients'!L12),0,
IF($AG$1=2,1,0))</f>
        <v>0</v>
      </c>
      <c r="AS12" s="120">
        <f>IF(ISBLANK('Informations clients'!AF12),0,
IF(ISBLANK('Informations clients'!U12),0,IF(VLOOKUP('Informations clients'!AF12,Technique!$H$45:$I$48,2,FALSE)=1,0,INDEX(Technique!$B$45:$F$58,MATCH($AG$1,Technique!$B$45:$B$58,0),MATCH('Informations clients'!AF12,Technique!$B$45:$F$45,0)))))</f>
        <v>0</v>
      </c>
      <c r="AT12" s="120">
        <f>+IF(ISBLANK('Informations clients'!AF12),0,
IF(ISBLANK('Informations clients'!V12),0,IF(VLOOKUP('Informations clients'!AF12,Technique!$H$45:$I$48,2,FALSE)=1,0,INDEX(Technique!$B$62:$F$75,MATCH($AG$1,Technique!$B$62:$B$75,0),MATCH('Informations clients'!AF12,Technique!$B$62:$F$62,0)))))</f>
        <v>0</v>
      </c>
      <c r="AU12" s="120">
        <f>+IF(ISBLANK('Informations clients'!AF12),0,
IF(AND($AG$1=5,VLOOKUP('Informations clients'!AF12,Technique!$H$45:$I$48,2,FALSE)=4),1,0))</f>
        <v>0</v>
      </c>
      <c r="AV12" s="120">
        <f>+IF(ISBLANK('Informations clients'!X12),0,IF($AG$1=5,1,0))</f>
        <v>0</v>
      </c>
      <c r="AW12" s="121"/>
      <c r="AX12" s="122">
        <f>+IF(ISBLANK('Informations clients'!AG12),0,
IF($AG$1=5,1,0))</f>
        <v>0</v>
      </c>
    </row>
    <row r="13" spans="1:50" s="123" customFormat="1" ht="11.25">
      <c r="A13" s="113" t="str">
        <f>IF(ISBLANK('Informations clients'!A13),"",'Informations clients'!A13)</f>
        <v/>
      </c>
      <c r="B13" s="124" t="str">
        <f>IF(ISBLANK('Informations clients'!C13),"",'Informations clients'!C13)</f>
        <v/>
      </c>
      <c r="C13" s="124" t="str">
        <f>IF(ISBLANK('Informations clients'!E13),"",'Informations clients'!E13)</f>
        <v/>
      </c>
      <c r="D13" s="126" t="str">
        <f>IF(ISBLANK('Informations clients'!G13),"",'Informations clients'!G13)</f>
        <v/>
      </c>
      <c r="E13" s="114"/>
      <c r="F13" s="127"/>
      <c r="G13" s="128"/>
      <c r="H13" s="114"/>
      <c r="I13" s="127"/>
      <c r="J13" s="129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14"/>
      <c r="AA13" s="131"/>
      <c r="AB13" s="115"/>
      <c r="AC13" s="116"/>
      <c r="AD13" s="117">
        <f>+IF(ISBLANK('Informations clients'!I13),0,
IF($AG$1=MONTH('Informations clients'!K13),1,0))</f>
        <v>0</v>
      </c>
      <c r="AE13" s="118">
        <f>+IF(ISBLANK('Informations clients'!J13),0,
IF(MONTH('Informations clients'!K13)=$AG$1,1,0))</f>
        <v>0</v>
      </c>
      <c r="AF13" s="119"/>
      <c r="AG13" s="117">
        <f>+IF(ISBLANK('Informations clients'!N13),0,
INDEX(Technique!$B$11:$F$23,MATCH($AG$1,Technique!$B$11:$B$23,0),MATCH(VLOOKUP('Informations clients'!N13,Technique!$A$4:$B$6,2,FALSE),Technique!$B$11:$F$11,0)))</f>
        <v>0</v>
      </c>
      <c r="AH13" s="120">
        <f>+IF(ISBLANK('Informations clients'!O13),0,
IF(VLOOKUP('Informations clients'!O13,Technique!$A$79:$B$81,2,FALSE)=1,0,
IF(VLOOKUP('Informations clients'!O13,Technique!$A$79:$B$81,2,FALSE)=2,1,
IF($AG$1=1,1,0))))</f>
        <v>0</v>
      </c>
      <c r="AI13" s="120">
        <f>+IF(ISBLANK('Informations clients'!P13),0,
IF(MONTH('Informations clients'!T13)=$AG$1,1,0))</f>
        <v>0</v>
      </c>
      <c r="AJ13" s="120">
        <f>+IF(ISBLANK('Informations clients'!Q13),0,IF($AG$1=EDATE('Informations clients'!G13,3),1,0))</f>
        <v>0</v>
      </c>
      <c r="AK13" s="120">
        <f>+IF(ISBLANK('Informations clients'!R13),0,
IF($AG$1=5,1,0))</f>
        <v>0</v>
      </c>
      <c r="AL13" s="120">
        <f>+IF(ISBLANK('Informations clients'!G13),0,IF($AG$1=3,1,0))</f>
        <v>0</v>
      </c>
      <c r="AM13" s="120">
        <f>+IF(ISBLANK('Informations clients'!G13),0,IF($AG$1=3,1,0))</f>
        <v>0</v>
      </c>
      <c r="AN13" s="120">
        <f>IF(ISBLANK('Informations clients'!U13),0,
IF($AG$1=12,1,0))</f>
        <v>0</v>
      </c>
      <c r="AO13" s="120">
        <f>IF(ISBLANK('Informations clients'!#REF!),0,
IF($AG$1=6,1,0))</f>
        <v>0</v>
      </c>
      <c r="AP13" s="120">
        <f>IF(ISBLANK('Informations clients'!#REF!),0,
IF($AG$1=12,1,0))</f>
        <v>0</v>
      </c>
      <c r="AQ13" s="120">
        <f>+IF(ISBLANK('Informations clients'!X13),0,IF($AG$1=2,1,0))</f>
        <v>0</v>
      </c>
      <c r="AR13" s="120">
        <f>IF(ISBLANK('Informations clients'!L13),0,
IF($AG$1=2,1,0))</f>
        <v>0</v>
      </c>
      <c r="AS13" s="120">
        <f>IF(ISBLANK('Informations clients'!AF13),0,
IF(ISBLANK('Informations clients'!U13),0,IF(VLOOKUP('Informations clients'!AF13,Technique!$H$45:$I$48,2,FALSE)=1,0,INDEX(Technique!$B$45:$F$58,MATCH($AG$1,Technique!$B$45:$B$58,0),MATCH('Informations clients'!AF13,Technique!$B$45:$F$45,0)))))</f>
        <v>0</v>
      </c>
      <c r="AT13" s="120">
        <f>+IF(ISBLANK('Informations clients'!AF13),0,
IF(ISBLANK('Informations clients'!V13),0,IF(VLOOKUP('Informations clients'!AF13,Technique!$H$45:$I$48,2,FALSE)=1,0,INDEX(Technique!$B$62:$F$75,MATCH($AG$1,Technique!$B$62:$B$75,0),MATCH('Informations clients'!AF13,Technique!$B$62:$F$62,0)))))</f>
        <v>0</v>
      </c>
      <c r="AU13" s="120">
        <f>+IF(ISBLANK('Informations clients'!AF13),0,
IF(AND($AG$1=5,VLOOKUP('Informations clients'!AF13,Technique!$H$45:$I$48,2,FALSE)=4),1,0))</f>
        <v>0</v>
      </c>
      <c r="AV13" s="120">
        <f>+IF(ISBLANK('Informations clients'!X13),0,IF($AG$1=5,1,0))</f>
        <v>0</v>
      </c>
      <c r="AW13" s="121"/>
      <c r="AX13" s="122">
        <f>+IF(ISBLANK('Informations clients'!AG13),0,
IF($AG$1=5,1,0))</f>
        <v>0</v>
      </c>
    </row>
    <row r="14" spans="1:50" s="123" customFormat="1" ht="11.25">
      <c r="A14" s="113" t="str">
        <f>IF(ISBLANK('Informations clients'!A14),"",'Informations clients'!A14)</f>
        <v/>
      </c>
      <c r="B14" s="124" t="str">
        <f>IF(ISBLANK('Informations clients'!C14),"",'Informations clients'!C14)</f>
        <v/>
      </c>
      <c r="C14" s="124" t="str">
        <f>IF(ISBLANK('Informations clients'!E14),"",'Informations clients'!E14)</f>
        <v/>
      </c>
      <c r="D14" s="126" t="str">
        <f>IF(ISBLANK('Informations clients'!G14),"",'Informations clients'!G14)</f>
        <v/>
      </c>
      <c r="E14" s="114"/>
      <c r="F14" s="127"/>
      <c r="G14" s="128"/>
      <c r="H14" s="114"/>
      <c r="I14" s="127"/>
      <c r="J14" s="129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14"/>
      <c r="AA14" s="131"/>
      <c r="AB14" s="115"/>
      <c r="AC14" s="116"/>
      <c r="AD14" s="117">
        <f>+IF(ISBLANK('Informations clients'!I14),0,
IF($AG$1=MONTH('Informations clients'!K14),1,0))</f>
        <v>0</v>
      </c>
      <c r="AE14" s="118">
        <f>+IF(ISBLANK('Informations clients'!J14),0,
IF(MONTH('Informations clients'!K14)=$AG$1,1,0))</f>
        <v>0</v>
      </c>
      <c r="AF14" s="119"/>
      <c r="AG14" s="117">
        <f>+IF(ISBLANK('Informations clients'!N14),0,
INDEX(Technique!$B$11:$F$23,MATCH($AG$1,Technique!$B$11:$B$23,0),MATCH(VLOOKUP('Informations clients'!N14,Technique!$A$4:$B$6,2,FALSE),Technique!$B$11:$F$11,0)))</f>
        <v>0</v>
      </c>
      <c r="AH14" s="120">
        <f>+IF(ISBLANK('Informations clients'!O14),0,
IF(VLOOKUP('Informations clients'!O14,Technique!$A$79:$B$81,2,FALSE)=1,0,
IF(VLOOKUP('Informations clients'!O14,Technique!$A$79:$B$81,2,FALSE)=2,1,
IF($AG$1=1,1,0))))</f>
        <v>0</v>
      </c>
      <c r="AI14" s="120">
        <f>+IF(ISBLANK('Informations clients'!P14),0,
IF(MONTH('Informations clients'!T14)=$AG$1,1,0))</f>
        <v>0</v>
      </c>
      <c r="AJ14" s="120">
        <f>+IF(ISBLANK('Informations clients'!Q14),0,IF($AG$1=EDATE('Informations clients'!G14,3),1,0))</f>
        <v>0</v>
      </c>
      <c r="AK14" s="120">
        <f>+IF(ISBLANK('Informations clients'!R14),0,
IF($AG$1=5,1,0))</f>
        <v>0</v>
      </c>
      <c r="AL14" s="120">
        <f>+IF(ISBLANK('Informations clients'!G14),0,IF($AG$1=3,1,0))</f>
        <v>0</v>
      </c>
      <c r="AM14" s="120">
        <f>+IF(ISBLANK('Informations clients'!G14),0,IF($AG$1=3,1,0))</f>
        <v>0</v>
      </c>
      <c r="AN14" s="120">
        <f>IF(ISBLANK('Informations clients'!U14),0,
IF($AG$1=12,1,0))</f>
        <v>0</v>
      </c>
      <c r="AO14" s="120">
        <f>IF(ISBLANK('Informations clients'!#REF!),0,
IF($AG$1=6,1,0))</f>
        <v>0</v>
      </c>
      <c r="AP14" s="120">
        <f>IF(ISBLANK('Informations clients'!#REF!),0,
IF($AG$1=12,1,0))</f>
        <v>0</v>
      </c>
      <c r="AQ14" s="120">
        <f>+IF(ISBLANK('Informations clients'!X14),0,IF($AG$1=2,1,0))</f>
        <v>0</v>
      </c>
      <c r="AR14" s="120">
        <f>IF(ISBLANK('Informations clients'!L14),0,
IF($AG$1=2,1,0))</f>
        <v>0</v>
      </c>
      <c r="AS14" s="120">
        <f>IF(ISBLANK('Informations clients'!AF14),0,
IF(ISBLANK('Informations clients'!U14),0,IF(VLOOKUP('Informations clients'!AF14,Technique!$H$45:$I$48,2,FALSE)=1,0,INDEX(Technique!$B$45:$F$58,MATCH($AG$1,Technique!$B$45:$B$58,0),MATCH('Informations clients'!AF14,Technique!$B$45:$F$45,0)))))</f>
        <v>0</v>
      </c>
      <c r="AT14" s="120">
        <f>+IF(ISBLANK('Informations clients'!AF14),0,
IF(ISBLANK('Informations clients'!V14),0,IF(VLOOKUP('Informations clients'!AF14,Technique!$H$45:$I$48,2,FALSE)=1,0,INDEX(Technique!$B$62:$F$75,MATCH($AG$1,Technique!$B$62:$B$75,0),MATCH('Informations clients'!AF14,Technique!$B$62:$F$62,0)))))</f>
        <v>0</v>
      </c>
      <c r="AU14" s="120">
        <f>+IF(ISBLANK('Informations clients'!AF14),0,
IF(AND($AG$1=5,VLOOKUP('Informations clients'!AF14,Technique!$H$45:$I$48,2,FALSE)=4),1,0))</f>
        <v>0</v>
      </c>
      <c r="AV14" s="120">
        <f>+IF(ISBLANK('Informations clients'!X14),0,IF($AG$1=5,1,0))</f>
        <v>0</v>
      </c>
      <c r="AW14" s="121"/>
      <c r="AX14" s="122">
        <f>+IF(ISBLANK('Informations clients'!AG14),0,
IF($AG$1=5,1,0))</f>
        <v>0</v>
      </c>
    </row>
    <row r="15" spans="1:50" s="123" customFormat="1" ht="11.25">
      <c r="A15" s="113" t="str">
        <f>IF(ISBLANK('Informations clients'!A15),"",'Informations clients'!A15)</f>
        <v/>
      </c>
      <c r="B15" s="124" t="str">
        <f>IF(ISBLANK('Informations clients'!C15),"",'Informations clients'!C15)</f>
        <v/>
      </c>
      <c r="C15" s="124" t="str">
        <f>IF(ISBLANK('Informations clients'!E15),"",'Informations clients'!E15)</f>
        <v/>
      </c>
      <c r="D15" s="126" t="str">
        <f>IF(ISBLANK('Informations clients'!G15),"",'Informations clients'!G15)</f>
        <v/>
      </c>
      <c r="E15" s="114"/>
      <c r="F15" s="127"/>
      <c r="G15" s="128"/>
      <c r="H15" s="114"/>
      <c r="I15" s="127"/>
      <c r="J15" s="129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14"/>
      <c r="AA15" s="131"/>
      <c r="AB15" s="115"/>
      <c r="AC15" s="116"/>
      <c r="AD15" s="117">
        <f>+IF(ISBLANK('Informations clients'!I15),0,
IF($AG$1=MONTH('Informations clients'!K15),1,0))</f>
        <v>0</v>
      </c>
      <c r="AE15" s="118">
        <f>+IF(ISBLANK('Informations clients'!J15),0,
IF(MONTH('Informations clients'!K15)=$AG$1,1,0))</f>
        <v>0</v>
      </c>
      <c r="AF15" s="119"/>
      <c r="AG15" s="117">
        <f>+IF(ISBLANK('Informations clients'!N15),0,
INDEX(Technique!$B$11:$F$23,MATCH($AG$1,Technique!$B$11:$B$23,0),MATCH(VLOOKUP('Informations clients'!N15,Technique!$A$4:$B$6,2,FALSE),Technique!$B$11:$F$11,0)))</f>
        <v>0</v>
      </c>
      <c r="AH15" s="120">
        <f>+IF(ISBLANK('Informations clients'!O15),0,
IF(VLOOKUP('Informations clients'!O15,Technique!$A$79:$B$81,2,FALSE)=1,0,
IF(VLOOKUP('Informations clients'!O15,Technique!$A$79:$B$81,2,FALSE)=2,1,
IF($AG$1=1,1,0))))</f>
        <v>0</v>
      </c>
      <c r="AI15" s="120">
        <f>+IF(ISBLANK('Informations clients'!P15),0,
IF(MONTH('Informations clients'!T15)=$AG$1,1,0))</f>
        <v>0</v>
      </c>
      <c r="AJ15" s="120">
        <f>+IF(ISBLANK('Informations clients'!Q15),0,IF($AG$1=EDATE('Informations clients'!G15,3),1,0))</f>
        <v>0</v>
      </c>
      <c r="AK15" s="120">
        <f>+IF(ISBLANK('Informations clients'!R15),0,
IF($AG$1=5,1,0))</f>
        <v>0</v>
      </c>
      <c r="AL15" s="120">
        <f>+IF(ISBLANK('Informations clients'!G15),0,IF($AG$1=3,1,0))</f>
        <v>0</v>
      </c>
      <c r="AM15" s="120">
        <f>+IF(ISBLANK('Informations clients'!G15),0,IF($AG$1=3,1,0))</f>
        <v>0</v>
      </c>
      <c r="AN15" s="120">
        <f>IF(ISBLANK('Informations clients'!U15),0,
IF($AG$1=12,1,0))</f>
        <v>0</v>
      </c>
      <c r="AO15" s="120">
        <f>IF(ISBLANK('Informations clients'!#REF!),0,
IF($AG$1=6,1,0))</f>
        <v>0</v>
      </c>
      <c r="AP15" s="120">
        <f>IF(ISBLANK('Informations clients'!#REF!),0,
IF($AG$1=12,1,0))</f>
        <v>0</v>
      </c>
      <c r="AQ15" s="120">
        <f>+IF(ISBLANK('Informations clients'!X15),0,IF($AG$1=2,1,0))</f>
        <v>0</v>
      </c>
      <c r="AR15" s="120">
        <f>IF(ISBLANK('Informations clients'!L15),0,
IF($AG$1=2,1,0))</f>
        <v>0</v>
      </c>
      <c r="AS15" s="120">
        <f>IF(ISBLANK('Informations clients'!AF15),0,
IF(ISBLANK('Informations clients'!U15),0,IF(VLOOKUP('Informations clients'!AF15,Technique!$H$45:$I$48,2,FALSE)=1,0,INDEX(Technique!$B$45:$F$58,MATCH($AG$1,Technique!$B$45:$B$58,0),MATCH('Informations clients'!AF15,Technique!$B$45:$F$45,0)))))</f>
        <v>0</v>
      </c>
      <c r="AT15" s="120">
        <f>+IF(ISBLANK('Informations clients'!AF15),0,
IF(ISBLANK('Informations clients'!V15),0,IF(VLOOKUP('Informations clients'!AF15,Technique!$H$45:$I$48,2,FALSE)=1,0,INDEX(Technique!$B$62:$F$75,MATCH($AG$1,Technique!$B$62:$B$75,0),MATCH('Informations clients'!AF15,Technique!$B$62:$F$62,0)))))</f>
        <v>0</v>
      </c>
      <c r="AU15" s="120">
        <f>+IF(ISBLANK('Informations clients'!AF15),0,
IF(AND($AG$1=5,VLOOKUP('Informations clients'!AF15,Technique!$H$45:$I$48,2,FALSE)=4),1,0))</f>
        <v>0</v>
      </c>
      <c r="AV15" s="120">
        <f>+IF(ISBLANK('Informations clients'!X15),0,IF($AG$1=5,1,0))</f>
        <v>0</v>
      </c>
      <c r="AW15" s="121"/>
      <c r="AX15" s="122">
        <f>+IF(ISBLANK('Informations clients'!AG15),0,
IF($AG$1=5,1,0))</f>
        <v>0</v>
      </c>
    </row>
    <row r="16" spans="1:50" s="123" customFormat="1" ht="11.25">
      <c r="A16" s="113" t="str">
        <f>IF(ISBLANK('Informations clients'!A16),"",'Informations clients'!A16)</f>
        <v/>
      </c>
      <c r="B16" s="124" t="str">
        <f>IF(ISBLANK('Informations clients'!C16),"",'Informations clients'!C16)</f>
        <v/>
      </c>
      <c r="C16" s="124" t="str">
        <f>IF(ISBLANK('Informations clients'!E16),"",'Informations clients'!E16)</f>
        <v/>
      </c>
      <c r="D16" s="126" t="str">
        <f>IF(ISBLANK('Informations clients'!G16),"",'Informations clients'!G16)</f>
        <v/>
      </c>
      <c r="E16" s="114"/>
      <c r="F16" s="127"/>
      <c r="G16" s="128"/>
      <c r="H16" s="114"/>
      <c r="I16" s="127"/>
      <c r="J16" s="129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14"/>
      <c r="AA16" s="131"/>
      <c r="AB16" s="115"/>
      <c r="AC16" s="116"/>
      <c r="AD16" s="117">
        <f>+IF(ISBLANK('Informations clients'!I16),0,
IF($AG$1=MONTH('Informations clients'!K16),1,0))</f>
        <v>0</v>
      </c>
      <c r="AE16" s="118">
        <f>+IF(ISBLANK('Informations clients'!J16),0,
IF(MONTH('Informations clients'!K16)=$AG$1,1,0))</f>
        <v>0</v>
      </c>
      <c r="AF16" s="119"/>
      <c r="AG16" s="117">
        <f>+IF(ISBLANK('Informations clients'!N16),0,
INDEX(Technique!$B$11:$F$23,MATCH($AG$1,Technique!$B$11:$B$23,0),MATCH(VLOOKUP('Informations clients'!N16,Technique!$A$4:$B$6,2,FALSE),Technique!$B$11:$F$11,0)))</f>
        <v>0</v>
      </c>
      <c r="AH16" s="120">
        <f>+IF(ISBLANK('Informations clients'!O16),0,
IF(VLOOKUP('Informations clients'!O16,Technique!$A$79:$B$81,2,FALSE)=1,0,
IF(VLOOKUP('Informations clients'!O16,Technique!$A$79:$B$81,2,FALSE)=2,1,
IF($AG$1=1,1,0))))</f>
        <v>0</v>
      </c>
      <c r="AI16" s="120">
        <f>+IF(ISBLANK('Informations clients'!P16),0,
IF(MONTH('Informations clients'!T16)=$AG$1,1,0))</f>
        <v>0</v>
      </c>
      <c r="AJ16" s="120">
        <f>+IF(ISBLANK('Informations clients'!Q16),0,IF($AG$1=EDATE('Informations clients'!G16,3),1,0))</f>
        <v>0</v>
      </c>
      <c r="AK16" s="120">
        <f>+IF(ISBLANK('Informations clients'!R16),0,
IF($AG$1=5,1,0))</f>
        <v>0</v>
      </c>
      <c r="AL16" s="120">
        <f>+IF(ISBLANK('Informations clients'!G16),0,IF($AG$1=3,1,0))</f>
        <v>0</v>
      </c>
      <c r="AM16" s="120">
        <f>+IF(ISBLANK('Informations clients'!G16),0,IF($AG$1=3,1,0))</f>
        <v>0</v>
      </c>
      <c r="AN16" s="120">
        <f>IF(ISBLANK('Informations clients'!U16),0,
IF($AG$1=12,1,0))</f>
        <v>0</v>
      </c>
      <c r="AO16" s="120">
        <f>IF(ISBLANK('Informations clients'!#REF!),0,
IF($AG$1=6,1,0))</f>
        <v>0</v>
      </c>
      <c r="AP16" s="120">
        <f>IF(ISBLANK('Informations clients'!#REF!),0,
IF($AG$1=12,1,0))</f>
        <v>0</v>
      </c>
      <c r="AQ16" s="120">
        <f>+IF(ISBLANK('Informations clients'!X16),0,IF($AG$1=2,1,0))</f>
        <v>0</v>
      </c>
      <c r="AR16" s="120">
        <f>IF(ISBLANK('Informations clients'!L16),0,
IF($AG$1=2,1,0))</f>
        <v>0</v>
      </c>
      <c r="AS16" s="120">
        <f>IF(ISBLANK('Informations clients'!AF16),0,
IF(ISBLANK('Informations clients'!U16),0,IF(VLOOKUP('Informations clients'!AF16,Technique!$H$45:$I$48,2,FALSE)=1,0,INDEX(Technique!$B$45:$F$58,MATCH($AG$1,Technique!$B$45:$B$58,0),MATCH('Informations clients'!AF16,Technique!$B$45:$F$45,0)))))</f>
        <v>0</v>
      </c>
      <c r="AT16" s="120">
        <f>+IF(ISBLANK('Informations clients'!AF16),0,
IF(ISBLANK('Informations clients'!V16),0,IF(VLOOKUP('Informations clients'!AF16,Technique!$H$45:$I$48,2,FALSE)=1,0,INDEX(Technique!$B$62:$F$75,MATCH($AG$1,Technique!$B$62:$B$75,0),MATCH('Informations clients'!AF16,Technique!$B$62:$F$62,0)))))</f>
        <v>0</v>
      </c>
      <c r="AU16" s="120">
        <f>+IF(ISBLANK('Informations clients'!AF16),0,
IF(AND($AG$1=5,VLOOKUP('Informations clients'!AF16,Technique!$H$45:$I$48,2,FALSE)=4),1,0))</f>
        <v>0</v>
      </c>
      <c r="AV16" s="120">
        <f>+IF(ISBLANK('Informations clients'!X16),0,IF($AG$1=5,1,0))</f>
        <v>0</v>
      </c>
      <c r="AW16" s="121"/>
      <c r="AX16" s="122">
        <f>+IF(ISBLANK('Informations clients'!AG16),0,
IF($AG$1=5,1,0))</f>
        <v>0</v>
      </c>
    </row>
    <row r="17" spans="1:50" s="123" customFormat="1" ht="11.25">
      <c r="A17" s="113" t="str">
        <f>IF(ISBLANK('Informations clients'!A17),"",'Informations clients'!A17)</f>
        <v/>
      </c>
      <c r="B17" s="124" t="str">
        <f>IF(ISBLANK('Informations clients'!C17),"",'Informations clients'!C17)</f>
        <v/>
      </c>
      <c r="C17" s="124" t="str">
        <f>IF(ISBLANK('Informations clients'!E17),"",'Informations clients'!E17)</f>
        <v/>
      </c>
      <c r="D17" s="126" t="str">
        <f>IF(ISBLANK('Informations clients'!G17),"",'Informations clients'!G17)</f>
        <v/>
      </c>
      <c r="E17" s="114"/>
      <c r="F17" s="127"/>
      <c r="G17" s="128"/>
      <c r="H17" s="114"/>
      <c r="I17" s="127"/>
      <c r="J17" s="129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14"/>
      <c r="AA17" s="131"/>
      <c r="AB17" s="115"/>
      <c r="AC17" s="116"/>
      <c r="AD17" s="117">
        <f>+IF(ISBLANK('Informations clients'!I17),0,
IF($AG$1=MONTH('Informations clients'!K17),1,0))</f>
        <v>0</v>
      </c>
      <c r="AE17" s="118">
        <f>+IF(ISBLANK('Informations clients'!J17),0,
IF(MONTH('Informations clients'!K17)=$AG$1,1,0))</f>
        <v>0</v>
      </c>
      <c r="AF17" s="119"/>
      <c r="AG17" s="117">
        <f>+IF(ISBLANK('Informations clients'!N17),0,
INDEX(Technique!$B$11:$F$23,MATCH($AG$1,Technique!$B$11:$B$23,0),MATCH(VLOOKUP('Informations clients'!N17,Technique!$A$4:$B$6,2,FALSE),Technique!$B$11:$F$11,0)))</f>
        <v>0</v>
      </c>
      <c r="AH17" s="120">
        <f>+IF(ISBLANK('Informations clients'!O17),0,
IF(VLOOKUP('Informations clients'!O17,Technique!$A$79:$B$81,2,FALSE)=1,0,
IF(VLOOKUP('Informations clients'!O17,Technique!$A$79:$B$81,2,FALSE)=2,1,
IF($AG$1=1,1,0))))</f>
        <v>0</v>
      </c>
      <c r="AI17" s="120">
        <f>+IF(ISBLANK('Informations clients'!P17),0,
IF(MONTH('Informations clients'!T17)=$AG$1,1,0))</f>
        <v>0</v>
      </c>
      <c r="AJ17" s="120">
        <f>+IF(ISBLANK('Informations clients'!Q17),0,IF($AG$1=EDATE('Informations clients'!G17,3),1,0))</f>
        <v>0</v>
      </c>
      <c r="AK17" s="120">
        <f>+IF(ISBLANK('Informations clients'!R17),0,
IF($AG$1=5,1,0))</f>
        <v>0</v>
      </c>
      <c r="AL17" s="120">
        <f>+IF(ISBLANK('Informations clients'!G17),0,IF($AG$1=3,1,0))</f>
        <v>0</v>
      </c>
      <c r="AM17" s="120">
        <f>+IF(ISBLANK('Informations clients'!G17),0,IF($AG$1=3,1,0))</f>
        <v>0</v>
      </c>
      <c r="AN17" s="120">
        <f>IF(ISBLANK('Informations clients'!U17),0,
IF($AG$1=12,1,0))</f>
        <v>0</v>
      </c>
      <c r="AO17" s="120">
        <f>IF(ISBLANK('Informations clients'!#REF!),0,
IF($AG$1=6,1,0))</f>
        <v>0</v>
      </c>
      <c r="AP17" s="120">
        <f>IF(ISBLANK('Informations clients'!#REF!),0,
IF($AG$1=12,1,0))</f>
        <v>0</v>
      </c>
      <c r="AQ17" s="120">
        <f>+IF(ISBLANK('Informations clients'!X17),0,IF($AG$1=2,1,0))</f>
        <v>0</v>
      </c>
      <c r="AR17" s="120">
        <f>IF(ISBLANK('Informations clients'!L17),0,
IF($AG$1=2,1,0))</f>
        <v>0</v>
      </c>
      <c r="AS17" s="120">
        <f>IF(ISBLANK('Informations clients'!AF17),0,
IF(ISBLANK('Informations clients'!U17),0,IF(VLOOKUP('Informations clients'!AF17,Technique!$H$45:$I$48,2,FALSE)=1,0,INDEX(Technique!$B$45:$F$58,MATCH($AG$1,Technique!$B$45:$B$58,0),MATCH('Informations clients'!AF17,Technique!$B$45:$F$45,0)))))</f>
        <v>0</v>
      </c>
      <c r="AT17" s="120">
        <f>+IF(ISBLANK('Informations clients'!AF17),0,
IF(ISBLANK('Informations clients'!V17),0,IF(VLOOKUP('Informations clients'!AF17,Technique!$H$45:$I$48,2,FALSE)=1,0,INDEX(Technique!$B$62:$F$75,MATCH($AG$1,Technique!$B$62:$B$75,0),MATCH('Informations clients'!AF17,Technique!$B$62:$F$62,0)))))</f>
        <v>0</v>
      </c>
      <c r="AU17" s="120">
        <f>+IF(ISBLANK('Informations clients'!AF17),0,
IF(AND($AG$1=5,VLOOKUP('Informations clients'!AF17,Technique!$H$45:$I$48,2,FALSE)=4),1,0))</f>
        <v>0</v>
      </c>
      <c r="AV17" s="120">
        <f>+IF(ISBLANK('Informations clients'!X17),0,IF($AG$1=5,1,0))</f>
        <v>0</v>
      </c>
      <c r="AW17" s="121"/>
      <c r="AX17" s="122">
        <f>+IF(ISBLANK('Informations clients'!AG17),0,
IF($AG$1=5,1,0))</f>
        <v>0</v>
      </c>
    </row>
    <row r="18" spans="1:50" s="123" customFormat="1" ht="11.25">
      <c r="A18" s="113" t="str">
        <f>IF(ISBLANK('Informations clients'!A18),"",'Informations clients'!A18)</f>
        <v/>
      </c>
      <c r="B18" s="124" t="str">
        <f>IF(ISBLANK('Informations clients'!C18),"",'Informations clients'!C18)</f>
        <v/>
      </c>
      <c r="C18" s="124" t="str">
        <f>IF(ISBLANK('Informations clients'!E18),"",'Informations clients'!E18)</f>
        <v/>
      </c>
      <c r="D18" s="126" t="str">
        <f>IF(ISBLANK('Informations clients'!G18),"",'Informations clients'!G18)</f>
        <v/>
      </c>
      <c r="E18" s="114"/>
      <c r="F18" s="127"/>
      <c r="G18" s="128"/>
      <c r="H18" s="114"/>
      <c r="I18" s="127"/>
      <c r="J18" s="129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14"/>
      <c r="AA18" s="131"/>
      <c r="AB18" s="115"/>
      <c r="AC18" s="116"/>
      <c r="AD18" s="117">
        <f>+IF(ISBLANK('Informations clients'!I18),0,
IF($AG$1=MONTH('Informations clients'!K18),1,0))</f>
        <v>0</v>
      </c>
      <c r="AE18" s="118">
        <f>+IF(ISBLANK('Informations clients'!J18),0,
IF(MONTH('Informations clients'!K18)=$AG$1,1,0))</f>
        <v>0</v>
      </c>
      <c r="AF18" s="119"/>
      <c r="AG18" s="117">
        <f>+IF(ISBLANK('Informations clients'!N18),0,
INDEX(Technique!$B$11:$F$23,MATCH($AG$1,Technique!$B$11:$B$23,0),MATCH(VLOOKUP('Informations clients'!N18,Technique!$A$4:$B$6,2,FALSE),Technique!$B$11:$F$11,0)))</f>
        <v>0</v>
      </c>
      <c r="AH18" s="120">
        <f>+IF(ISBLANK('Informations clients'!O18),0,
IF(VLOOKUP('Informations clients'!O18,Technique!$A$79:$B$81,2,FALSE)=1,0,
IF(VLOOKUP('Informations clients'!O18,Technique!$A$79:$B$81,2,FALSE)=2,1,
IF($AG$1=1,1,0))))</f>
        <v>0</v>
      </c>
      <c r="AI18" s="120">
        <f>+IF(ISBLANK('Informations clients'!P18),0,
IF(MONTH('Informations clients'!T18)=$AG$1,1,0))</f>
        <v>0</v>
      </c>
      <c r="AJ18" s="120">
        <f>+IF(ISBLANK('Informations clients'!Q18),0,IF($AG$1=EDATE('Informations clients'!G18,3),1,0))</f>
        <v>0</v>
      </c>
      <c r="AK18" s="120">
        <f>+IF(ISBLANK('Informations clients'!R18),0,
IF($AG$1=5,1,0))</f>
        <v>0</v>
      </c>
      <c r="AL18" s="120">
        <f>+IF(ISBLANK('Informations clients'!G18),0,IF($AG$1=3,1,0))</f>
        <v>0</v>
      </c>
      <c r="AM18" s="120">
        <f>+IF(ISBLANK('Informations clients'!G18),0,IF($AG$1=3,1,0))</f>
        <v>0</v>
      </c>
      <c r="AN18" s="120">
        <f>IF(ISBLANK('Informations clients'!U18),0,
IF($AG$1=12,1,0))</f>
        <v>0</v>
      </c>
      <c r="AO18" s="120">
        <f>IF(ISBLANK('Informations clients'!#REF!),0,
IF($AG$1=6,1,0))</f>
        <v>0</v>
      </c>
      <c r="AP18" s="120">
        <f>IF(ISBLANK('Informations clients'!#REF!),0,
IF($AG$1=12,1,0))</f>
        <v>0</v>
      </c>
      <c r="AQ18" s="120">
        <f>+IF(ISBLANK('Informations clients'!X18),0,IF($AG$1=2,1,0))</f>
        <v>0</v>
      </c>
      <c r="AR18" s="120">
        <f>IF(ISBLANK('Informations clients'!L18),0,
IF($AG$1=2,1,0))</f>
        <v>0</v>
      </c>
      <c r="AS18" s="120">
        <f>IF(ISBLANK('Informations clients'!AF18),0,
IF(ISBLANK('Informations clients'!U18),0,IF(VLOOKUP('Informations clients'!AF18,Technique!$H$45:$I$48,2,FALSE)=1,0,INDEX(Technique!$B$45:$F$58,MATCH($AG$1,Technique!$B$45:$B$58,0),MATCH('Informations clients'!AF18,Technique!$B$45:$F$45,0)))))</f>
        <v>0</v>
      </c>
      <c r="AT18" s="120">
        <f>+IF(ISBLANK('Informations clients'!AF18),0,
IF(ISBLANK('Informations clients'!V18),0,IF(VLOOKUP('Informations clients'!AF18,Technique!$H$45:$I$48,2,FALSE)=1,0,INDEX(Technique!$B$62:$F$75,MATCH($AG$1,Technique!$B$62:$B$75,0),MATCH('Informations clients'!AF18,Technique!$B$62:$F$62,0)))))</f>
        <v>0</v>
      </c>
      <c r="AU18" s="120">
        <f>+IF(ISBLANK('Informations clients'!AF18),0,
IF(AND($AG$1=5,VLOOKUP('Informations clients'!AF18,Technique!$H$45:$I$48,2,FALSE)=4),1,0))</f>
        <v>0</v>
      </c>
      <c r="AV18" s="120">
        <f>+IF(ISBLANK('Informations clients'!X18),0,IF($AG$1=5,1,0))</f>
        <v>0</v>
      </c>
      <c r="AW18" s="121"/>
      <c r="AX18" s="122">
        <f>+IF(ISBLANK('Informations clients'!AG18),0,
IF($AG$1=5,1,0))</f>
        <v>0</v>
      </c>
    </row>
    <row r="19" spans="1:50" s="123" customFormat="1" ht="11.25">
      <c r="A19" s="113" t="str">
        <f>IF(ISBLANK('Informations clients'!A19),"",'Informations clients'!A19)</f>
        <v/>
      </c>
      <c r="B19" s="124" t="str">
        <f>IF(ISBLANK('Informations clients'!C19),"",'Informations clients'!C19)</f>
        <v/>
      </c>
      <c r="C19" s="124" t="str">
        <f>IF(ISBLANK('Informations clients'!E19),"",'Informations clients'!E19)</f>
        <v/>
      </c>
      <c r="D19" s="126" t="str">
        <f>IF(ISBLANK('Informations clients'!G19),"",'Informations clients'!G19)</f>
        <v/>
      </c>
      <c r="E19" s="114"/>
      <c r="F19" s="127"/>
      <c r="G19" s="128"/>
      <c r="H19" s="114"/>
      <c r="I19" s="127"/>
      <c r="J19" s="129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14"/>
      <c r="AA19" s="131"/>
      <c r="AB19" s="115"/>
      <c r="AC19" s="116"/>
      <c r="AD19" s="117">
        <f>+IF(ISBLANK('Informations clients'!I19),0,
IF($AG$1=MONTH('Informations clients'!K19),1,0))</f>
        <v>0</v>
      </c>
      <c r="AE19" s="118">
        <f>+IF(ISBLANK('Informations clients'!J19),0,
IF(MONTH('Informations clients'!K19)=$AG$1,1,0))</f>
        <v>0</v>
      </c>
      <c r="AF19" s="119"/>
      <c r="AG19" s="117">
        <f>+IF(ISBLANK('Informations clients'!N19),0,
INDEX(Technique!$B$11:$F$23,MATCH($AG$1,Technique!$B$11:$B$23,0),MATCH(VLOOKUP('Informations clients'!N19,Technique!$A$4:$B$6,2,FALSE),Technique!$B$11:$F$11,0)))</f>
        <v>0</v>
      </c>
      <c r="AH19" s="120">
        <f>+IF(ISBLANK('Informations clients'!O19),0,
IF(VLOOKUP('Informations clients'!O19,Technique!$A$79:$B$81,2,FALSE)=1,0,
IF(VLOOKUP('Informations clients'!O19,Technique!$A$79:$B$81,2,FALSE)=2,1,
IF($AG$1=1,1,0))))</f>
        <v>0</v>
      </c>
      <c r="AI19" s="120">
        <f>+IF(ISBLANK('Informations clients'!P19),0,
IF(MONTH('Informations clients'!T19)=$AG$1,1,0))</f>
        <v>0</v>
      </c>
      <c r="AJ19" s="120">
        <f>+IF(ISBLANK('Informations clients'!Q19),0,IF($AG$1=EDATE('Informations clients'!G19,3),1,0))</f>
        <v>0</v>
      </c>
      <c r="AK19" s="120">
        <f>+IF(ISBLANK('Informations clients'!R19),0,
IF($AG$1=5,1,0))</f>
        <v>0</v>
      </c>
      <c r="AL19" s="120">
        <f>+IF(ISBLANK('Informations clients'!G19),0,IF($AG$1=3,1,0))</f>
        <v>0</v>
      </c>
      <c r="AM19" s="120">
        <f>+IF(ISBLANK('Informations clients'!G19),0,IF($AG$1=3,1,0))</f>
        <v>0</v>
      </c>
      <c r="AN19" s="120">
        <f>IF(ISBLANK('Informations clients'!U19),0,
IF($AG$1=12,1,0))</f>
        <v>0</v>
      </c>
      <c r="AO19" s="120">
        <f>IF(ISBLANK('Informations clients'!#REF!),0,
IF($AG$1=6,1,0))</f>
        <v>0</v>
      </c>
      <c r="AP19" s="120">
        <f>IF(ISBLANK('Informations clients'!#REF!),0,
IF($AG$1=12,1,0))</f>
        <v>0</v>
      </c>
      <c r="AQ19" s="120">
        <f>+IF(ISBLANK('Informations clients'!X19),0,IF($AG$1=2,1,0))</f>
        <v>0</v>
      </c>
      <c r="AR19" s="120">
        <f>IF(ISBLANK('Informations clients'!L19),0,
IF($AG$1=2,1,0))</f>
        <v>0</v>
      </c>
      <c r="AS19" s="120">
        <f>IF(ISBLANK('Informations clients'!AF19),0,
IF(ISBLANK('Informations clients'!U19),0,IF(VLOOKUP('Informations clients'!AF19,Technique!$H$45:$I$48,2,FALSE)=1,0,INDEX(Technique!$B$45:$F$58,MATCH($AG$1,Technique!$B$45:$B$58,0),MATCH('Informations clients'!AF19,Technique!$B$45:$F$45,0)))))</f>
        <v>0</v>
      </c>
      <c r="AT19" s="120">
        <f>+IF(ISBLANK('Informations clients'!AF19),0,
IF(ISBLANK('Informations clients'!V19),0,IF(VLOOKUP('Informations clients'!AF19,Technique!$H$45:$I$48,2,FALSE)=1,0,INDEX(Technique!$B$62:$F$75,MATCH($AG$1,Technique!$B$62:$B$75,0),MATCH('Informations clients'!AF19,Technique!$B$62:$F$62,0)))))</f>
        <v>0</v>
      </c>
      <c r="AU19" s="120">
        <f>+IF(ISBLANK('Informations clients'!AF19),0,
IF(AND($AG$1=5,VLOOKUP('Informations clients'!AF19,Technique!$H$45:$I$48,2,FALSE)=4),1,0))</f>
        <v>0</v>
      </c>
      <c r="AV19" s="120">
        <f>+IF(ISBLANK('Informations clients'!X19),0,IF($AG$1=5,1,0))</f>
        <v>0</v>
      </c>
      <c r="AW19" s="121"/>
      <c r="AX19" s="122">
        <f>+IF(ISBLANK('Informations clients'!AG19),0,
IF($AG$1=5,1,0))</f>
        <v>0</v>
      </c>
    </row>
    <row r="20" spans="1:50" s="123" customFormat="1" ht="11.25">
      <c r="A20" s="113" t="str">
        <f>IF(ISBLANK('Informations clients'!A20),"",'Informations clients'!A20)</f>
        <v/>
      </c>
      <c r="B20" s="124" t="str">
        <f>IF(ISBLANK('Informations clients'!C20),"",'Informations clients'!C20)</f>
        <v/>
      </c>
      <c r="C20" s="124" t="str">
        <f>IF(ISBLANK('Informations clients'!E20),"",'Informations clients'!E20)</f>
        <v/>
      </c>
      <c r="D20" s="126" t="str">
        <f>IF(ISBLANK('Informations clients'!G20),"",'Informations clients'!G20)</f>
        <v/>
      </c>
      <c r="E20" s="114"/>
      <c r="F20" s="127"/>
      <c r="G20" s="128"/>
      <c r="H20" s="114"/>
      <c r="I20" s="127"/>
      <c r="J20" s="129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14"/>
      <c r="AA20" s="131"/>
      <c r="AB20" s="115"/>
      <c r="AC20" s="116"/>
      <c r="AD20" s="117">
        <f>+IF(ISBLANK('Informations clients'!I20),0,
IF($AG$1=MONTH('Informations clients'!K20),1,0))</f>
        <v>0</v>
      </c>
      <c r="AE20" s="118">
        <f>+IF(ISBLANK('Informations clients'!J20),0,
IF(MONTH('Informations clients'!K20)=$AG$1,1,0))</f>
        <v>0</v>
      </c>
      <c r="AF20" s="119"/>
      <c r="AG20" s="117">
        <f>+IF(ISBLANK('Informations clients'!N20),0,
INDEX(Technique!$B$11:$F$23,MATCH($AG$1,Technique!$B$11:$B$23,0),MATCH(VLOOKUP('Informations clients'!N20,Technique!$A$4:$B$6,2,FALSE),Technique!$B$11:$F$11,0)))</f>
        <v>0</v>
      </c>
      <c r="AH20" s="120">
        <f>+IF(ISBLANK('Informations clients'!O20),0,
IF(VLOOKUP('Informations clients'!O20,Technique!$A$79:$B$81,2,FALSE)=1,0,
IF(VLOOKUP('Informations clients'!O20,Technique!$A$79:$B$81,2,FALSE)=2,1,
IF($AG$1=1,1,0))))</f>
        <v>0</v>
      </c>
      <c r="AI20" s="120">
        <f>+IF(ISBLANK('Informations clients'!P20),0,
IF(MONTH('Informations clients'!T20)=$AG$1,1,0))</f>
        <v>0</v>
      </c>
      <c r="AJ20" s="120">
        <f>+IF(ISBLANK('Informations clients'!Q20),0,IF($AG$1=EDATE('Informations clients'!G20,3),1,0))</f>
        <v>0</v>
      </c>
      <c r="AK20" s="120">
        <f>+IF(ISBLANK('Informations clients'!R20),0,
IF($AG$1=5,1,0))</f>
        <v>0</v>
      </c>
      <c r="AL20" s="120">
        <f>+IF(ISBLANK('Informations clients'!G20),0,IF($AG$1=3,1,0))</f>
        <v>0</v>
      </c>
      <c r="AM20" s="120">
        <f>+IF(ISBLANK('Informations clients'!G20),0,IF($AG$1=3,1,0))</f>
        <v>0</v>
      </c>
      <c r="AN20" s="120">
        <f>IF(ISBLANK('Informations clients'!U20),0,
IF($AG$1=12,1,0))</f>
        <v>0</v>
      </c>
      <c r="AO20" s="120">
        <f>IF(ISBLANK('Informations clients'!#REF!),0,
IF($AG$1=6,1,0))</f>
        <v>0</v>
      </c>
      <c r="AP20" s="120">
        <f>IF(ISBLANK('Informations clients'!#REF!),0,
IF($AG$1=12,1,0))</f>
        <v>0</v>
      </c>
      <c r="AQ20" s="120">
        <f>+IF(ISBLANK('Informations clients'!X20),0,IF($AG$1=2,1,0))</f>
        <v>0</v>
      </c>
      <c r="AR20" s="120">
        <f>IF(ISBLANK('Informations clients'!L20),0,
IF($AG$1=2,1,0))</f>
        <v>0</v>
      </c>
      <c r="AS20" s="120">
        <f>IF(ISBLANK('Informations clients'!AF20),0,
IF(ISBLANK('Informations clients'!U20),0,IF(VLOOKUP('Informations clients'!AF20,Technique!$H$45:$I$48,2,FALSE)=1,0,INDEX(Technique!$B$45:$F$58,MATCH($AG$1,Technique!$B$45:$B$58,0),MATCH('Informations clients'!AF20,Technique!$B$45:$F$45,0)))))</f>
        <v>0</v>
      </c>
      <c r="AT20" s="120">
        <f>+IF(ISBLANK('Informations clients'!AF20),0,
IF(ISBLANK('Informations clients'!V20),0,IF(VLOOKUP('Informations clients'!AF20,Technique!$H$45:$I$48,2,FALSE)=1,0,INDEX(Technique!$B$62:$F$75,MATCH($AG$1,Technique!$B$62:$B$75,0),MATCH('Informations clients'!AF20,Technique!$B$62:$F$62,0)))))</f>
        <v>0</v>
      </c>
      <c r="AU20" s="120">
        <f>+IF(ISBLANK('Informations clients'!AF20),0,
IF(AND($AG$1=5,VLOOKUP('Informations clients'!AF20,Technique!$H$45:$I$48,2,FALSE)=4),1,0))</f>
        <v>0</v>
      </c>
      <c r="AV20" s="120">
        <f>+IF(ISBLANK('Informations clients'!X20),0,IF($AG$1=5,1,0))</f>
        <v>0</v>
      </c>
      <c r="AW20" s="121"/>
      <c r="AX20" s="122">
        <f>+IF(ISBLANK('Informations clients'!AG20),0,
IF($AG$1=5,1,0))</f>
        <v>0</v>
      </c>
    </row>
    <row r="21" spans="1:50" s="123" customFormat="1" ht="11.25">
      <c r="A21" s="113" t="str">
        <f>IF(ISBLANK('Informations clients'!A21),"",'Informations clients'!A21)</f>
        <v/>
      </c>
      <c r="B21" s="124" t="str">
        <f>IF(ISBLANK('Informations clients'!C21),"",'Informations clients'!C21)</f>
        <v/>
      </c>
      <c r="C21" s="124" t="str">
        <f>IF(ISBLANK('Informations clients'!E21),"",'Informations clients'!E21)</f>
        <v/>
      </c>
      <c r="D21" s="126" t="str">
        <f>IF(ISBLANK('Informations clients'!G21),"",'Informations clients'!G21)</f>
        <v/>
      </c>
      <c r="E21" s="114"/>
      <c r="F21" s="127"/>
      <c r="G21" s="128"/>
      <c r="H21" s="114"/>
      <c r="I21" s="127"/>
      <c r="J21" s="129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14"/>
      <c r="AA21" s="131"/>
      <c r="AB21" s="115"/>
      <c r="AC21" s="116"/>
      <c r="AD21" s="117">
        <f>+IF(ISBLANK('Informations clients'!I21),0,
IF($AG$1=MONTH('Informations clients'!K21),1,0))</f>
        <v>0</v>
      </c>
      <c r="AE21" s="118">
        <f>+IF(ISBLANK('Informations clients'!J21),0,
IF(MONTH('Informations clients'!K21)=$AG$1,1,0))</f>
        <v>0</v>
      </c>
      <c r="AF21" s="119"/>
      <c r="AG21" s="117">
        <f>+IF(ISBLANK('Informations clients'!N21),0,
INDEX(Technique!$B$11:$F$23,MATCH($AG$1,Technique!$B$11:$B$23,0),MATCH(VLOOKUP('Informations clients'!N21,Technique!$A$4:$B$6,2,FALSE),Technique!$B$11:$F$11,0)))</f>
        <v>0</v>
      </c>
      <c r="AH21" s="120">
        <f>+IF(ISBLANK('Informations clients'!O21),0,
IF(VLOOKUP('Informations clients'!O21,Technique!$A$79:$B$81,2,FALSE)=1,0,
IF(VLOOKUP('Informations clients'!O21,Technique!$A$79:$B$81,2,FALSE)=2,1,
IF($AG$1=1,1,0))))</f>
        <v>0</v>
      </c>
      <c r="AI21" s="120">
        <f>+IF(ISBLANK('Informations clients'!P21),0,
IF(MONTH('Informations clients'!T21)=$AG$1,1,0))</f>
        <v>0</v>
      </c>
      <c r="AJ21" s="120">
        <f>+IF(ISBLANK('Informations clients'!Q21),0,IF($AG$1=EDATE('Informations clients'!G21,3),1,0))</f>
        <v>0</v>
      </c>
      <c r="AK21" s="120">
        <f>+IF(ISBLANK('Informations clients'!R21),0,
IF($AG$1=5,1,0))</f>
        <v>0</v>
      </c>
      <c r="AL21" s="120">
        <f>+IF(ISBLANK('Informations clients'!G21),0,IF($AG$1=3,1,0))</f>
        <v>0</v>
      </c>
      <c r="AM21" s="120">
        <f>+IF(ISBLANK('Informations clients'!G21),0,IF($AG$1=3,1,0))</f>
        <v>0</v>
      </c>
      <c r="AN21" s="120">
        <f>IF(ISBLANK('Informations clients'!U21),0,
IF($AG$1=12,1,0))</f>
        <v>0</v>
      </c>
      <c r="AO21" s="120">
        <f>IF(ISBLANK('Informations clients'!#REF!),0,
IF($AG$1=6,1,0))</f>
        <v>0</v>
      </c>
      <c r="AP21" s="120">
        <f>IF(ISBLANK('Informations clients'!#REF!),0,
IF($AG$1=12,1,0))</f>
        <v>0</v>
      </c>
      <c r="AQ21" s="120">
        <f>+IF(ISBLANK('Informations clients'!X21),0,IF($AG$1=2,1,0))</f>
        <v>0</v>
      </c>
      <c r="AR21" s="120">
        <f>IF(ISBLANK('Informations clients'!L21),0,
IF($AG$1=2,1,0))</f>
        <v>0</v>
      </c>
      <c r="AS21" s="120">
        <f>IF(ISBLANK('Informations clients'!AF21),0,
IF(ISBLANK('Informations clients'!U21),0,IF(VLOOKUP('Informations clients'!AF21,Technique!$H$45:$I$48,2,FALSE)=1,0,INDEX(Technique!$B$45:$F$58,MATCH($AG$1,Technique!$B$45:$B$58,0),MATCH('Informations clients'!AF21,Technique!$B$45:$F$45,0)))))</f>
        <v>0</v>
      </c>
      <c r="AT21" s="120">
        <f>+IF(ISBLANK('Informations clients'!AF21),0,
IF(ISBLANK('Informations clients'!V21),0,IF(VLOOKUP('Informations clients'!AF21,Technique!$H$45:$I$48,2,FALSE)=1,0,INDEX(Technique!$B$62:$F$75,MATCH($AG$1,Technique!$B$62:$B$75,0),MATCH('Informations clients'!AF21,Technique!$B$62:$F$62,0)))))</f>
        <v>0</v>
      </c>
      <c r="AU21" s="120">
        <f>+IF(ISBLANK('Informations clients'!AF21),0,
IF(AND($AG$1=5,VLOOKUP('Informations clients'!AF21,Technique!$H$45:$I$48,2,FALSE)=4),1,0))</f>
        <v>0</v>
      </c>
      <c r="AV21" s="120">
        <f>+IF(ISBLANK('Informations clients'!X21),0,IF($AG$1=5,1,0))</f>
        <v>0</v>
      </c>
      <c r="AW21" s="121"/>
      <c r="AX21" s="122">
        <f>+IF(ISBLANK('Informations clients'!AG21),0,
IF($AG$1=5,1,0))</f>
        <v>0</v>
      </c>
    </row>
    <row r="22" spans="1:50" s="123" customFormat="1" ht="11.25">
      <c r="A22" s="113" t="str">
        <f>IF(ISBLANK('Informations clients'!A22),"",'Informations clients'!A22)</f>
        <v/>
      </c>
      <c r="B22" s="124" t="str">
        <f>IF(ISBLANK('Informations clients'!C22),"",'Informations clients'!C22)</f>
        <v/>
      </c>
      <c r="C22" s="124" t="str">
        <f>IF(ISBLANK('Informations clients'!E22),"",'Informations clients'!E22)</f>
        <v/>
      </c>
      <c r="D22" s="126" t="str">
        <f>IF(ISBLANK('Informations clients'!G22),"",'Informations clients'!G22)</f>
        <v/>
      </c>
      <c r="E22" s="114"/>
      <c r="F22" s="127"/>
      <c r="G22" s="128"/>
      <c r="H22" s="114"/>
      <c r="I22" s="127"/>
      <c r="J22" s="129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14"/>
      <c r="AA22" s="131"/>
      <c r="AB22" s="115"/>
      <c r="AC22" s="116"/>
      <c r="AD22" s="117">
        <f>+IF(ISBLANK('Informations clients'!I22),0,
IF($AG$1=MONTH('Informations clients'!K22),1,0))</f>
        <v>0</v>
      </c>
      <c r="AE22" s="118">
        <f>+IF(ISBLANK('Informations clients'!J22),0,
IF(MONTH('Informations clients'!K22)=$AG$1,1,0))</f>
        <v>0</v>
      </c>
      <c r="AF22" s="119"/>
      <c r="AG22" s="117">
        <f>+IF(ISBLANK('Informations clients'!N22),0,
INDEX(Technique!$B$11:$F$23,MATCH($AG$1,Technique!$B$11:$B$23,0),MATCH(VLOOKUP('Informations clients'!N22,Technique!$A$4:$B$6,2,FALSE),Technique!$B$11:$F$11,0)))</f>
        <v>0</v>
      </c>
      <c r="AH22" s="120">
        <f>+IF(ISBLANK('Informations clients'!O22),0,
IF(VLOOKUP('Informations clients'!O22,Technique!$A$79:$B$81,2,FALSE)=1,0,
IF(VLOOKUP('Informations clients'!O22,Technique!$A$79:$B$81,2,FALSE)=2,1,
IF($AG$1=1,1,0))))</f>
        <v>0</v>
      </c>
      <c r="AI22" s="120">
        <f>+IF(ISBLANK('Informations clients'!P22),0,
IF(MONTH('Informations clients'!T22)=$AG$1,1,0))</f>
        <v>0</v>
      </c>
      <c r="AJ22" s="120">
        <f>+IF(ISBLANK('Informations clients'!Q22),0,IF($AG$1=EDATE('Informations clients'!G22,3),1,0))</f>
        <v>0</v>
      </c>
      <c r="AK22" s="120">
        <f>+IF(ISBLANK('Informations clients'!R22),0,
IF($AG$1=5,1,0))</f>
        <v>0</v>
      </c>
      <c r="AL22" s="120">
        <f>+IF(ISBLANK('Informations clients'!G22),0,IF($AG$1=3,1,0))</f>
        <v>0</v>
      </c>
      <c r="AM22" s="120">
        <f>+IF(ISBLANK('Informations clients'!G22),0,IF($AG$1=3,1,0))</f>
        <v>0</v>
      </c>
      <c r="AN22" s="120">
        <f>IF(ISBLANK('Informations clients'!U22),0,
IF($AG$1=12,1,0))</f>
        <v>0</v>
      </c>
      <c r="AO22" s="120">
        <f>IF(ISBLANK('Informations clients'!#REF!),0,
IF($AG$1=6,1,0))</f>
        <v>0</v>
      </c>
      <c r="AP22" s="120">
        <f>IF(ISBLANK('Informations clients'!#REF!),0,
IF($AG$1=12,1,0))</f>
        <v>0</v>
      </c>
      <c r="AQ22" s="120">
        <f>+IF(ISBLANK('Informations clients'!X22),0,IF($AG$1=2,1,0))</f>
        <v>0</v>
      </c>
      <c r="AR22" s="120">
        <f>IF(ISBLANK('Informations clients'!L22),0,
IF($AG$1=2,1,0))</f>
        <v>0</v>
      </c>
      <c r="AS22" s="120">
        <f>IF(ISBLANK('Informations clients'!AF22),0,
IF(ISBLANK('Informations clients'!U22),0,IF(VLOOKUP('Informations clients'!AF22,Technique!$H$45:$I$48,2,FALSE)=1,0,INDEX(Technique!$B$45:$F$58,MATCH($AG$1,Technique!$B$45:$B$58,0),MATCH('Informations clients'!AF22,Technique!$B$45:$F$45,0)))))</f>
        <v>0</v>
      </c>
      <c r="AT22" s="120">
        <f>+IF(ISBLANK('Informations clients'!AF22),0,
IF(ISBLANK('Informations clients'!V22),0,IF(VLOOKUP('Informations clients'!AF22,Technique!$H$45:$I$48,2,FALSE)=1,0,INDEX(Technique!$B$62:$F$75,MATCH($AG$1,Technique!$B$62:$B$75,0),MATCH('Informations clients'!AF22,Technique!$B$62:$F$62,0)))))</f>
        <v>0</v>
      </c>
      <c r="AU22" s="120">
        <f>+IF(ISBLANK('Informations clients'!AF22),0,
IF(AND($AG$1=5,VLOOKUP('Informations clients'!AF22,Technique!$H$45:$I$48,2,FALSE)=4),1,0))</f>
        <v>0</v>
      </c>
      <c r="AV22" s="120">
        <f>+IF(ISBLANK('Informations clients'!X22),0,IF($AG$1=5,1,0))</f>
        <v>0</v>
      </c>
      <c r="AW22" s="121"/>
      <c r="AX22" s="122">
        <f>+IF(ISBLANK('Informations clients'!AG22),0,
IF($AG$1=5,1,0))</f>
        <v>0</v>
      </c>
    </row>
    <row r="23" spans="1:50" s="123" customFormat="1" ht="11.25">
      <c r="A23" s="113" t="str">
        <f>IF(ISBLANK('Informations clients'!A23),"",'Informations clients'!A23)</f>
        <v/>
      </c>
      <c r="B23" s="124" t="str">
        <f>IF(ISBLANK('Informations clients'!C23),"",'Informations clients'!C23)</f>
        <v/>
      </c>
      <c r="C23" s="124" t="str">
        <f>IF(ISBLANK('Informations clients'!E23),"",'Informations clients'!E23)</f>
        <v/>
      </c>
      <c r="D23" s="126" t="str">
        <f>IF(ISBLANK('Informations clients'!G23),"",'Informations clients'!G23)</f>
        <v/>
      </c>
      <c r="E23" s="114"/>
      <c r="F23" s="127"/>
      <c r="G23" s="128"/>
      <c r="H23" s="114"/>
      <c r="I23" s="127"/>
      <c r="J23" s="129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14"/>
      <c r="AA23" s="131"/>
      <c r="AB23" s="115"/>
      <c r="AC23" s="116"/>
      <c r="AD23" s="117">
        <f>+IF(ISBLANK('Informations clients'!I23),0,
IF($AG$1=MONTH('Informations clients'!K23),1,0))</f>
        <v>0</v>
      </c>
      <c r="AE23" s="118">
        <f>+IF(ISBLANK('Informations clients'!J23),0,
IF(MONTH('Informations clients'!K23)=$AG$1,1,0))</f>
        <v>0</v>
      </c>
      <c r="AF23" s="119"/>
      <c r="AG23" s="117">
        <f>+IF(ISBLANK('Informations clients'!N23),0,
INDEX(Technique!$B$11:$F$23,MATCH($AG$1,Technique!$B$11:$B$23,0),MATCH(VLOOKUP('Informations clients'!N23,Technique!$A$4:$B$6,2,FALSE),Technique!$B$11:$F$11,0)))</f>
        <v>0</v>
      </c>
      <c r="AH23" s="120">
        <f>+IF(ISBLANK('Informations clients'!O23),0,
IF(VLOOKUP('Informations clients'!O23,Technique!$A$79:$B$81,2,FALSE)=1,0,
IF(VLOOKUP('Informations clients'!O23,Technique!$A$79:$B$81,2,FALSE)=2,1,
IF($AG$1=1,1,0))))</f>
        <v>0</v>
      </c>
      <c r="AI23" s="120">
        <f>+IF(ISBLANK('Informations clients'!P23),0,
IF(MONTH('Informations clients'!T23)=$AG$1,1,0))</f>
        <v>0</v>
      </c>
      <c r="AJ23" s="120">
        <f>+IF(ISBLANK('Informations clients'!Q23),0,IF($AG$1=EDATE('Informations clients'!G23,3),1,0))</f>
        <v>0</v>
      </c>
      <c r="AK23" s="120">
        <f>+IF(ISBLANK('Informations clients'!R23),0,
IF($AG$1=5,1,0))</f>
        <v>0</v>
      </c>
      <c r="AL23" s="120">
        <f>+IF(ISBLANK('Informations clients'!G23),0,IF($AG$1=3,1,0))</f>
        <v>0</v>
      </c>
      <c r="AM23" s="120">
        <f>+IF(ISBLANK('Informations clients'!G23),0,IF($AG$1=3,1,0))</f>
        <v>0</v>
      </c>
      <c r="AN23" s="120">
        <f>IF(ISBLANK('Informations clients'!U23),0,
IF($AG$1=12,1,0))</f>
        <v>0</v>
      </c>
      <c r="AO23" s="120">
        <f>IF(ISBLANK('Informations clients'!#REF!),0,
IF($AG$1=6,1,0))</f>
        <v>0</v>
      </c>
      <c r="AP23" s="120">
        <f>IF(ISBLANK('Informations clients'!#REF!),0,
IF($AG$1=12,1,0))</f>
        <v>0</v>
      </c>
      <c r="AQ23" s="120">
        <f>+IF(ISBLANK('Informations clients'!X23),0,IF($AG$1=2,1,0))</f>
        <v>0</v>
      </c>
      <c r="AR23" s="120">
        <f>IF(ISBLANK('Informations clients'!L23),0,
IF($AG$1=2,1,0))</f>
        <v>0</v>
      </c>
      <c r="AS23" s="120">
        <f>IF(ISBLANK('Informations clients'!AF23),0,
IF(ISBLANK('Informations clients'!U23),0,IF(VLOOKUP('Informations clients'!AF23,Technique!$H$45:$I$48,2,FALSE)=1,0,INDEX(Technique!$B$45:$F$58,MATCH($AG$1,Technique!$B$45:$B$58,0),MATCH('Informations clients'!AF23,Technique!$B$45:$F$45,0)))))</f>
        <v>0</v>
      </c>
      <c r="AT23" s="120">
        <f>+IF(ISBLANK('Informations clients'!AF23),0,
IF(ISBLANK('Informations clients'!V23),0,IF(VLOOKUP('Informations clients'!AF23,Technique!$H$45:$I$48,2,FALSE)=1,0,INDEX(Technique!$B$62:$F$75,MATCH($AG$1,Technique!$B$62:$B$75,0),MATCH('Informations clients'!AF23,Technique!$B$62:$F$62,0)))))</f>
        <v>0</v>
      </c>
      <c r="AU23" s="120">
        <f>+IF(ISBLANK('Informations clients'!AF23),0,
IF(AND($AG$1=5,VLOOKUP('Informations clients'!AF23,Technique!$H$45:$I$48,2,FALSE)=4),1,0))</f>
        <v>0</v>
      </c>
      <c r="AV23" s="120">
        <f>+IF(ISBLANK('Informations clients'!X23),0,IF($AG$1=5,1,0))</f>
        <v>0</v>
      </c>
      <c r="AW23" s="121"/>
      <c r="AX23" s="122">
        <f>+IF(ISBLANK('Informations clients'!AG23),0,
IF($AG$1=5,1,0))</f>
        <v>0</v>
      </c>
    </row>
    <row r="24" spans="1:50" s="123" customFormat="1" ht="11.25">
      <c r="A24" s="113" t="str">
        <f>IF(ISBLANK('Informations clients'!A24),"",'Informations clients'!A24)</f>
        <v/>
      </c>
      <c r="B24" s="124" t="str">
        <f>IF(ISBLANK('Informations clients'!C24),"",'Informations clients'!C24)</f>
        <v/>
      </c>
      <c r="C24" s="124" t="str">
        <f>IF(ISBLANK('Informations clients'!E24),"",'Informations clients'!E24)</f>
        <v/>
      </c>
      <c r="D24" s="126" t="str">
        <f>IF(ISBLANK('Informations clients'!G24),"",'Informations clients'!G24)</f>
        <v/>
      </c>
      <c r="E24" s="114"/>
      <c r="F24" s="127"/>
      <c r="G24" s="128"/>
      <c r="H24" s="114"/>
      <c r="I24" s="127"/>
      <c r="J24" s="129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14"/>
      <c r="AA24" s="131"/>
      <c r="AB24" s="115"/>
      <c r="AC24" s="116"/>
      <c r="AD24" s="117">
        <f>+IF(ISBLANK('Informations clients'!I24),0,
IF($AG$1=MONTH('Informations clients'!K24),1,0))</f>
        <v>0</v>
      </c>
      <c r="AE24" s="118">
        <f>+IF(ISBLANK('Informations clients'!J24),0,
IF(MONTH('Informations clients'!K24)=$AG$1,1,0))</f>
        <v>0</v>
      </c>
      <c r="AF24" s="119"/>
      <c r="AG24" s="117">
        <f>+IF(ISBLANK('Informations clients'!N24),0,
INDEX(Technique!$B$11:$F$23,MATCH($AG$1,Technique!$B$11:$B$23,0),MATCH(VLOOKUP('Informations clients'!N24,Technique!$A$4:$B$6,2,FALSE),Technique!$B$11:$F$11,0)))</f>
        <v>0</v>
      </c>
      <c r="AH24" s="120">
        <f>+IF(ISBLANK('Informations clients'!O24),0,
IF(VLOOKUP('Informations clients'!O24,Technique!$A$79:$B$81,2,FALSE)=1,0,
IF(VLOOKUP('Informations clients'!O24,Technique!$A$79:$B$81,2,FALSE)=2,1,
IF($AG$1=1,1,0))))</f>
        <v>0</v>
      </c>
      <c r="AI24" s="120">
        <f>+IF(ISBLANK('Informations clients'!P24),0,
IF(MONTH('Informations clients'!T24)=$AG$1,1,0))</f>
        <v>0</v>
      </c>
      <c r="AJ24" s="120">
        <f>+IF(ISBLANK('Informations clients'!Q24),0,IF($AG$1=EDATE('Informations clients'!G24,3),1,0))</f>
        <v>0</v>
      </c>
      <c r="AK24" s="120">
        <f>+IF(ISBLANK('Informations clients'!R24),0,
IF($AG$1=5,1,0))</f>
        <v>0</v>
      </c>
      <c r="AL24" s="120">
        <f>+IF(ISBLANK('Informations clients'!G24),0,IF($AG$1=3,1,0))</f>
        <v>0</v>
      </c>
      <c r="AM24" s="120">
        <f>+IF(ISBLANK('Informations clients'!G24),0,IF($AG$1=3,1,0))</f>
        <v>0</v>
      </c>
      <c r="AN24" s="120">
        <f>IF(ISBLANK('Informations clients'!U24),0,
IF($AG$1=12,1,0))</f>
        <v>0</v>
      </c>
      <c r="AO24" s="120">
        <f>IF(ISBLANK('Informations clients'!#REF!),0,
IF($AG$1=6,1,0))</f>
        <v>0</v>
      </c>
      <c r="AP24" s="120">
        <f>IF(ISBLANK('Informations clients'!#REF!),0,
IF($AG$1=12,1,0))</f>
        <v>0</v>
      </c>
      <c r="AQ24" s="120">
        <f>+IF(ISBLANK('Informations clients'!X24),0,IF($AG$1=2,1,0))</f>
        <v>0</v>
      </c>
      <c r="AR24" s="120">
        <f>IF(ISBLANK('Informations clients'!L24),0,
IF($AG$1=2,1,0))</f>
        <v>0</v>
      </c>
      <c r="AS24" s="120">
        <f>IF(ISBLANK('Informations clients'!AF24),0,
IF(ISBLANK('Informations clients'!U24),0,IF(VLOOKUP('Informations clients'!AF24,Technique!$H$45:$I$48,2,FALSE)=1,0,INDEX(Technique!$B$45:$F$58,MATCH($AG$1,Technique!$B$45:$B$58,0),MATCH('Informations clients'!AF24,Technique!$B$45:$F$45,0)))))</f>
        <v>0</v>
      </c>
      <c r="AT24" s="120">
        <f>+IF(ISBLANK('Informations clients'!AF24),0,
IF(ISBLANK('Informations clients'!V24),0,IF(VLOOKUP('Informations clients'!AF24,Technique!$H$45:$I$48,2,FALSE)=1,0,INDEX(Technique!$B$62:$F$75,MATCH($AG$1,Technique!$B$62:$B$75,0),MATCH('Informations clients'!AF24,Technique!$B$62:$F$62,0)))))</f>
        <v>0</v>
      </c>
      <c r="AU24" s="120">
        <f>+IF(ISBLANK('Informations clients'!AF24),0,
IF(AND($AG$1=5,VLOOKUP('Informations clients'!AF24,Technique!$H$45:$I$48,2,FALSE)=4),1,0))</f>
        <v>0</v>
      </c>
      <c r="AV24" s="120">
        <f>+IF(ISBLANK('Informations clients'!X24),0,IF($AG$1=5,1,0))</f>
        <v>0</v>
      </c>
      <c r="AW24" s="121"/>
      <c r="AX24" s="122">
        <f>+IF(ISBLANK('Informations clients'!AG24),0,
IF($AG$1=5,1,0))</f>
        <v>0</v>
      </c>
    </row>
    <row r="25" spans="1:50" s="123" customFormat="1" ht="11.25">
      <c r="A25" s="113" t="str">
        <f>IF(ISBLANK('Informations clients'!A25),"",'Informations clients'!A25)</f>
        <v/>
      </c>
      <c r="B25" s="124" t="str">
        <f>IF(ISBLANK('Informations clients'!C25),"",'Informations clients'!C25)</f>
        <v/>
      </c>
      <c r="C25" s="124" t="str">
        <f>IF(ISBLANK('Informations clients'!E25),"",'Informations clients'!E25)</f>
        <v/>
      </c>
      <c r="D25" s="126" t="str">
        <f>IF(ISBLANK('Informations clients'!G25),"",'Informations clients'!G25)</f>
        <v/>
      </c>
      <c r="E25" s="114"/>
      <c r="F25" s="127"/>
      <c r="G25" s="128"/>
      <c r="H25" s="114"/>
      <c r="I25" s="127"/>
      <c r="J25" s="129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14"/>
      <c r="AA25" s="131"/>
      <c r="AB25" s="115"/>
      <c r="AC25" s="116"/>
      <c r="AD25" s="117">
        <f>+IF(ISBLANK('Informations clients'!I25),0,
IF($AG$1=MONTH('Informations clients'!K25),1,0))</f>
        <v>0</v>
      </c>
      <c r="AE25" s="118">
        <f>+IF(ISBLANK('Informations clients'!J25),0,
IF(MONTH('Informations clients'!K25)=$AG$1,1,0))</f>
        <v>0</v>
      </c>
      <c r="AF25" s="119"/>
      <c r="AG25" s="117">
        <f>+IF(ISBLANK('Informations clients'!N25),0,
INDEX(Technique!$B$11:$F$23,MATCH($AG$1,Technique!$B$11:$B$23,0),MATCH(VLOOKUP('Informations clients'!N25,Technique!$A$4:$B$6,2,FALSE),Technique!$B$11:$F$11,0)))</f>
        <v>0</v>
      </c>
      <c r="AH25" s="120">
        <f>+IF(ISBLANK('Informations clients'!O25),0,
IF(VLOOKUP('Informations clients'!O25,Technique!$A$79:$B$81,2,FALSE)=1,0,
IF(VLOOKUP('Informations clients'!O25,Technique!$A$79:$B$81,2,FALSE)=2,1,
IF($AG$1=1,1,0))))</f>
        <v>0</v>
      </c>
      <c r="AI25" s="120">
        <f>+IF(ISBLANK('Informations clients'!P25),0,
IF(MONTH('Informations clients'!T25)=$AG$1,1,0))</f>
        <v>0</v>
      </c>
      <c r="AJ25" s="120">
        <f>+IF(ISBLANK('Informations clients'!Q25),0,IF($AG$1=EDATE('Informations clients'!G25,3),1,0))</f>
        <v>0</v>
      </c>
      <c r="AK25" s="120">
        <f>+IF(ISBLANK('Informations clients'!R25),0,
IF($AG$1=5,1,0))</f>
        <v>0</v>
      </c>
      <c r="AL25" s="120">
        <f>+IF(ISBLANK('Informations clients'!G25),0,IF($AG$1=3,1,0))</f>
        <v>0</v>
      </c>
      <c r="AM25" s="120">
        <f>+IF(ISBLANK('Informations clients'!G25),0,IF($AG$1=3,1,0))</f>
        <v>0</v>
      </c>
      <c r="AN25" s="120">
        <f>IF(ISBLANK('Informations clients'!U25),0,
IF($AG$1=12,1,0))</f>
        <v>0</v>
      </c>
      <c r="AO25" s="120">
        <f>IF(ISBLANK('Informations clients'!#REF!),0,
IF($AG$1=6,1,0))</f>
        <v>0</v>
      </c>
      <c r="AP25" s="120">
        <f>IF(ISBLANK('Informations clients'!#REF!),0,
IF($AG$1=12,1,0))</f>
        <v>0</v>
      </c>
      <c r="AQ25" s="120">
        <f>+IF(ISBLANK('Informations clients'!X25),0,IF($AG$1=2,1,0))</f>
        <v>0</v>
      </c>
      <c r="AR25" s="120">
        <f>IF(ISBLANK('Informations clients'!L25),0,
IF($AG$1=2,1,0))</f>
        <v>0</v>
      </c>
      <c r="AS25" s="120">
        <f>IF(ISBLANK('Informations clients'!AF25),0,
IF(ISBLANK('Informations clients'!U25),0,IF(VLOOKUP('Informations clients'!AF25,Technique!$H$45:$I$48,2,FALSE)=1,0,INDEX(Technique!$B$45:$F$58,MATCH($AG$1,Technique!$B$45:$B$58,0),MATCH('Informations clients'!AF25,Technique!$B$45:$F$45,0)))))</f>
        <v>0</v>
      </c>
      <c r="AT25" s="120">
        <f>+IF(ISBLANK('Informations clients'!AF25),0,
IF(ISBLANK('Informations clients'!V25),0,IF(VLOOKUP('Informations clients'!AF25,Technique!$H$45:$I$48,2,FALSE)=1,0,INDEX(Technique!$B$62:$F$75,MATCH($AG$1,Technique!$B$62:$B$75,0),MATCH('Informations clients'!AF25,Technique!$B$62:$F$62,0)))))</f>
        <v>0</v>
      </c>
      <c r="AU25" s="120">
        <f>+IF(ISBLANK('Informations clients'!AF25),0,
IF(AND($AG$1=5,VLOOKUP('Informations clients'!AF25,Technique!$H$45:$I$48,2,FALSE)=4),1,0))</f>
        <v>0</v>
      </c>
      <c r="AV25" s="120">
        <f>+IF(ISBLANK('Informations clients'!X25),0,IF($AG$1=5,1,0))</f>
        <v>0</v>
      </c>
      <c r="AW25" s="121"/>
      <c r="AX25" s="122">
        <f>+IF(ISBLANK('Informations clients'!AG25),0,
IF($AG$1=5,1,0))</f>
        <v>0</v>
      </c>
    </row>
    <row r="26" spans="1:50" s="123" customFormat="1" ht="11.25">
      <c r="A26" s="113" t="str">
        <f>IF(ISBLANK('Informations clients'!A26),"",'Informations clients'!A26)</f>
        <v/>
      </c>
      <c r="B26" s="124" t="str">
        <f>IF(ISBLANK('Informations clients'!C26),"",'Informations clients'!C26)</f>
        <v/>
      </c>
      <c r="C26" s="124" t="str">
        <f>IF(ISBLANK('Informations clients'!E26),"",'Informations clients'!E26)</f>
        <v/>
      </c>
      <c r="D26" s="126" t="str">
        <f>IF(ISBLANK('Informations clients'!G26),"",'Informations clients'!G26)</f>
        <v/>
      </c>
      <c r="E26" s="114"/>
      <c r="F26" s="127"/>
      <c r="G26" s="128"/>
      <c r="H26" s="114"/>
      <c r="I26" s="127"/>
      <c r="J26" s="129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14"/>
      <c r="AA26" s="131"/>
      <c r="AB26" s="115"/>
      <c r="AC26" s="116"/>
      <c r="AD26" s="117">
        <f>+IF(ISBLANK('Informations clients'!I26),0,
IF($AG$1=MONTH('Informations clients'!K26),1,0))</f>
        <v>0</v>
      </c>
      <c r="AE26" s="118">
        <f>+IF(ISBLANK('Informations clients'!J26),0,
IF(MONTH('Informations clients'!K26)=$AG$1,1,0))</f>
        <v>0</v>
      </c>
      <c r="AF26" s="119"/>
      <c r="AG26" s="117">
        <f>+IF(ISBLANK('Informations clients'!N26),0,
INDEX(Technique!$B$11:$F$23,MATCH($AG$1,Technique!$B$11:$B$23,0),MATCH(VLOOKUP('Informations clients'!N26,Technique!$A$4:$B$6,2,FALSE),Technique!$B$11:$F$11,0)))</f>
        <v>0</v>
      </c>
      <c r="AH26" s="120">
        <f>+IF(ISBLANK('Informations clients'!O26),0,
IF(VLOOKUP('Informations clients'!O26,Technique!$A$79:$B$81,2,FALSE)=1,0,
IF(VLOOKUP('Informations clients'!O26,Technique!$A$79:$B$81,2,FALSE)=2,1,
IF($AG$1=1,1,0))))</f>
        <v>0</v>
      </c>
      <c r="AI26" s="120">
        <f>+IF(ISBLANK('Informations clients'!P26),0,
IF(MONTH('Informations clients'!T26)=$AG$1,1,0))</f>
        <v>0</v>
      </c>
      <c r="AJ26" s="120">
        <f>+IF(ISBLANK('Informations clients'!Q26),0,IF($AG$1=EDATE('Informations clients'!G26,3),1,0))</f>
        <v>0</v>
      </c>
      <c r="AK26" s="120">
        <f>+IF(ISBLANK('Informations clients'!R26),0,
IF($AG$1=5,1,0))</f>
        <v>0</v>
      </c>
      <c r="AL26" s="120">
        <f>+IF(ISBLANK('Informations clients'!G26),0,IF($AG$1=3,1,0))</f>
        <v>0</v>
      </c>
      <c r="AM26" s="120">
        <f>+IF(ISBLANK('Informations clients'!G26),0,IF($AG$1=3,1,0))</f>
        <v>0</v>
      </c>
      <c r="AN26" s="120">
        <f>IF(ISBLANK('Informations clients'!U26),0,
IF($AG$1=12,1,0))</f>
        <v>0</v>
      </c>
      <c r="AO26" s="120">
        <f>IF(ISBLANK('Informations clients'!#REF!),0,
IF($AG$1=6,1,0))</f>
        <v>0</v>
      </c>
      <c r="AP26" s="120">
        <f>IF(ISBLANK('Informations clients'!#REF!),0,
IF($AG$1=12,1,0))</f>
        <v>0</v>
      </c>
      <c r="AQ26" s="120">
        <f>+IF(ISBLANK('Informations clients'!X26),0,IF($AG$1=2,1,0))</f>
        <v>0</v>
      </c>
      <c r="AR26" s="120">
        <f>IF(ISBLANK('Informations clients'!L26),0,
IF($AG$1=2,1,0))</f>
        <v>0</v>
      </c>
      <c r="AS26" s="120">
        <f>IF(ISBLANK('Informations clients'!AF26),0,
IF(ISBLANK('Informations clients'!U26),0,IF(VLOOKUP('Informations clients'!AF26,Technique!$H$45:$I$48,2,FALSE)=1,0,INDEX(Technique!$B$45:$F$58,MATCH($AG$1,Technique!$B$45:$B$58,0),MATCH('Informations clients'!AF26,Technique!$B$45:$F$45,0)))))</f>
        <v>0</v>
      </c>
      <c r="AT26" s="120">
        <f>+IF(ISBLANK('Informations clients'!AF26),0,
IF(ISBLANK('Informations clients'!V26),0,IF(VLOOKUP('Informations clients'!AF26,Technique!$H$45:$I$48,2,FALSE)=1,0,INDEX(Technique!$B$62:$F$75,MATCH($AG$1,Technique!$B$62:$B$75,0),MATCH('Informations clients'!AF26,Technique!$B$62:$F$62,0)))))</f>
        <v>0</v>
      </c>
      <c r="AU26" s="120">
        <f>+IF(ISBLANK('Informations clients'!AF26),0,
IF(AND($AG$1=5,VLOOKUP('Informations clients'!AF26,Technique!$H$45:$I$48,2,FALSE)=4),1,0))</f>
        <v>0</v>
      </c>
      <c r="AV26" s="120">
        <f>+IF(ISBLANK('Informations clients'!X26),0,IF($AG$1=5,1,0))</f>
        <v>0</v>
      </c>
      <c r="AW26" s="121"/>
      <c r="AX26" s="122">
        <f>+IF(ISBLANK('Informations clients'!AG26),0,
IF($AG$1=5,1,0))</f>
        <v>0</v>
      </c>
    </row>
    <row r="27" spans="1:50" s="123" customFormat="1" ht="11.25">
      <c r="A27" s="113" t="str">
        <f>IF(ISBLANK('Informations clients'!A27),"",'Informations clients'!A27)</f>
        <v/>
      </c>
      <c r="B27" s="124" t="str">
        <f>IF(ISBLANK('Informations clients'!C27),"",'Informations clients'!C27)</f>
        <v/>
      </c>
      <c r="C27" s="124" t="str">
        <f>IF(ISBLANK('Informations clients'!E27),"",'Informations clients'!E27)</f>
        <v/>
      </c>
      <c r="D27" s="126" t="str">
        <f>IF(ISBLANK('Informations clients'!G27),"",'Informations clients'!G27)</f>
        <v/>
      </c>
      <c r="E27" s="114"/>
      <c r="F27" s="127"/>
      <c r="G27" s="128"/>
      <c r="H27" s="114"/>
      <c r="I27" s="127"/>
      <c r="J27" s="129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14"/>
      <c r="AA27" s="131"/>
      <c r="AB27" s="115"/>
      <c r="AC27" s="116"/>
      <c r="AD27" s="117">
        <f>+IF(ISBLANK('Informations clients'!I27),0,
IF($AG$1=MONTH('Informations clients'!K27),1,0))</f>
        <v>0</v>
      </c>
      <c r="AE27" s="118">
        <f>+IF(ISBLANK('Informations clients'!J27),0,
IF(MONTH('Informations clients'!K27)=$AG$1,1,0))</f>
        <v>0</v>
      </c>
      <c r="AF27" s="119"/>
      <c r="AG27" s="117">
        <f>+IF(ISBLANK('Informations clients'!N27),0,
INDEX(Technique!$B$11:$F$23,MATCH($AG$1,Technique!$B$11:$B$23,0),MATCH(VLOOKUP('Informations clients'!N27,Technique!$A$4:$B$6,2,FALSE),Technique!$B$11:$F$11,0)))</f>
        <v>0</v>
      </c>
      <c r="AH27" s="120">
        <f>+IF(ISBLANK('Informations clients'!O27),0,
IF(VLOOKUP('Informations clients'!O27,Technique!$A$79:$B$81,2,FALSE)=1,0,
IF(VLOOKUP('Informations clients'!O27,Technique!$A$79:$B$81,2,FALSE)=2,1,
IF($AG$1=1,1,0))))</f>
        <v>0</v>
      </c>
      <c r="AI27" s="120">
        <f>+IF(ISBLANK('Informations clients'!P27),0,
IF(MONTH('Informations clients'!T27)=$AG$1,1,0))</f>
        <v>0</v>
      </c>
      <c r="AJ27" s="120">
        <f>+IF(ISBLANK('Informations clients'!Q27),0,IF($AG$1=EDATE('Informations clients'!G27,3),1,0))</f>
        <v>0</v>
      </c>
      <c r="AK27" s="120">
        <f>+IF(ISBLANK('Informations clients'!R27),0,
IF($AG$1=5,1,0))</f>
        <v>0</v>
      </c>
      <c r="AL27" s="120">
        <f>+IF(ISBLANK('Informations clients'!G27),0,IF($AG$1=3,1,0))</f>
        <v>0</v>
      </c>
      <c r="AM27" s="120">
        <f>+IF(ISBLANK('Informations clients'!G27),0,IF($AG$1=3,1,0))</f>
        <v>0</v>
      </c>
      <c r="AN27" s="120">
        <f>IF(ISBLANK('Informations clients'!U27),0,
IF($AG$1=12,1,0))</f>
        <v>0</v>
      </c>
      <c r="AO27" s="120">
        <f>IF(ISBLANK('Informations clients'!#REF!),0,
IF($AG$1=6,1,0))</f>
        <v>0</v>
      </c>
      <c r="AP27" s="120">
        <f>IF(ISBLANK('Informations clients'!#REF!),0,
IF($AG$1=12,1,0))</f>
        <v>0</v>
      </c>
      <c r="AQ27" s="120">
        <f>+IF(ISBLANK('Informations clients'!X27),0,IF($AG$1=2,1,0))</f>
        <v>0</v>
      </c>
      <c r="AR27" s="120">
        <f>IF(ISBLANK('Informations clients'!L27),0,
IF($AG$1=2,1,0))</f>
        <v>0</v>
      </c>
      <c r="AS27" s="120">
        <f>IF(ISBLANK('Informations clients'!AF27),0,
IF(ISBLANK('Informations clients'!U27),0,IF(VLOOKUP('Informations clients'!AF27,Technique!$H$45:$I$48,2,FALSE)=1,0,INDEX(Technique!$B$45:$F$58,MATCH($AG$1,Technique!$B$45:$B$58,0),MATCH('Informations clients'!AF27,Technique!$B$45:$F$45,0)))))</f>
        <v>0</v>
      </c>
      <c r="AT27" s="120">
        <f>+IF(ISBLANK('Informations clients'!AF27),0,
IF(ISBLANK('Informations clients'!V27),0,IF(VLOOKUP('Informations clients'!AF27,Technique!$H$45:$I$48,2,FALSE)=1,0,INDEX(Technique!$B$62:$F$75,MATCH($AG$1,Technique!$B$62:$B$75,0),MATCH('Informations clients'!AF27,Technique!$B$62:$F$62,0)))))</f>
        <v>0</v>
      </c>
      <c r="AU27" s="120">
        <f>+IF(ISBLANK('Informations clients'!AF27),0,
IF(AND($AG$1=5,VLOOKUP('Informations clients'!AF27,Technique!$H$45:$I$48,2,FALSE)=4),1,0))</f>
        <v>0</v>
      </c>
      <c r="AV27" s="120">
        <f>+IF(ISBLANK('Informations clients'!X27),0,IF($AG$1=5,1,0))</f>
        <v>0</v>
      </c>
      <c r="AW27" s="121"/>
      <c r="AX27" s="122">
        <f>+IF(ISBLANK('Informations clients'!AG27),0,
IF($AG$1=5,1,0))</f>
        <v>0</v>
      </c>
    </row>
    <row r="28" spans="1:50" s="123" customFormat="1" ht="11.25">
      <c r="A28" s="113" t="str">
        <f>IF(ISBLANK('Informations clients'!A28),"",'Informations clients'!A28)</f>
        <v/>
      </c>
      <c r="B28" s="124" t="str">
        <f>IF(ISBLANK('Informations clients'!C28),"",'Informations clients'!C28)</f>
        <v/>
      </c>
      <c r="C28" s="124" t="str">
        <f>IF(ISBLANK('Informations clients'!E28),"",'Informations clients'!E28)</f>
        <v/>
      </c>
      <c r="D28" s="126" t="str">
        <f>IF(ISBLANK('Informations clients'!G28),"",'Informations clients'!G28)</f>
        <v/>
      </c>
      <c r="E28" s="114"/>
      <c r="F28" s="127"/>
      <c r="G28" s="128"/>
      <c r="H28" s="114"/>
      <c r="I28" s="127"/>
      <c r="J28" s="129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14"/>
      <c r="AA28" s="131"/>
      <c r="AB28" s="115"/>
      <c r="AC28" s="116"/>
      <c r="AD28" s="117">
        <f>+IF(ISBLANK('Informations clients'!I28),0,
IF($AG$1=MONTH('Informations clients'!K28),1,0))</f>
        <v>0</v>
      </c>
      <c r="AE28" s="118">
        <f>+IF(ISBLANK('Informations clients'!J28),0,
IF(MONTH('Informations clients'!K28)=$AG$1,1,0))</f>
        <v>0</v>
      </c>
      <c r="AF28" s="119"/>
      <c r="AG28" s="117">
        <f>+IF(ISBLANK('Informations clients'!N28),0,
INDEX(Technique!$B$11:$F$23,MATCH($AG$1,Technique!$B$11:$B$23,0),MATCH(VLOOKUP('Informations clients'!N28,Technique!$A$4:$B$6,2,FALSE),Technique!$B$11:$F$11,0)))</f>
        <v>0</v>
      </c>
      <c r="AH28" s="120">
        <f>+IF(ISBLANK('Informations clients'!O28),0,
IF(VLOOKUP('Informations clients'!O28,Technique!$A$79:$B$81,2,FALSE)=1,0,
IF(VLOOKUP('Informations clients'!O28,Technique!$A$79:$B$81,2,FALSE)=2,1,
IF($AG$1=1,1,0))))</f>
        <v>0</v>
      </c>
      <c r="AI28" s="120">
        <f>+IF(ISBLANK('Informations clients'!P28),0,
IF(MONTH('Informations clients'!T28)=$AG$1,1,0))</f>
        <v>0</v>
      </c>
      <c r="AJ28" s="120">
        <f>+IF(ISBLANK('Informations clients'!Q28),0,IF($AG$1=EDATE('Informations clients'!G28,3),1,0))</f>
        <v>0</v>
      </c>
      <c r="AK28" s="120">
        <f>+IF(ISBLANK('Informations clients'!R28),0,
IF($AG$1=5,1,0))</f>
        <v>0</v>
      </c>
      <c r="AL28" s="120">
        <f>+IF(ISBLANK('Informations clients'!G28),0,IF($AG$1=3,1,0))</f>
        <v>0</v>
      </c>
      <c r="AM28" s="120">
        <f>+IF(ISBLANK('Informations clients'!G28),0,IF($AG$1=3,1,0))</f>
        <v>0</v>
      </c>
      <c r="AN28" s="120">
        <f>IF(ISBLANK('Informations clients'!U28),0,
IF($AG$1=12,1,0))</f>
        <v>0</v>
      </c>
      <c r="AO28" s="120">
        <f>IF(ISBLANK('Informations clients'!#REF!),0,
IF($AG$1=6,1,0))</f>
        <v>0</v>
      </c>
      <c r="AP28" s="120">
        <f>IF(ISBLANK('Informations clients'!#REF!),0,
IF($AG$1=12,1,0))</f>
        <v>0</v>
      </c>
      <c r="AQ28" s="120">
        <f>+IF(ISBLANK('Informations clients'!X28),0,IF($AG$1=2,1,0))</f>
        <v>0</v>
      </c>
      <c r="AR28" s="120">
        <f>IF(ISBLANK('Informations clients'!L28),0,
IF($AG$1=2,1,0))</f>
        <v>0</v>
      </c>
      <c r="AS28" s="120">
        <f>IF(ISBLANK('Informations clients'!AF28),0,
IF(ISBLANK('Informations clients'!U28),0,IF(VLOOKUP('Informations clients'!AF28,Technique!$H$45:$I$48,2,FALSE)=1,0,INDEX(Technique!$B$45:$F$58,MATCH($AG$1,Technique!$B$45:$B$58,0),MATCH('Informations clients'!AF28,Technique!$B$45:$F$45,0)))))</f>
        <v>0</v>
      </c>
      <c r="AT28" s="120">
        <f>+IF(ISBLANK('Informations clients'!AF28),0,
IF(ISBLANK('Informations clients'!V28),0,IF(VLOOKUP('Informations clients'!AF28,Technique!$H$45:$I$48,2,FALSE)=1,0,INDEX(Technique!$B$62:$F$75,MATCH($AG$1,Technique!$B$62:$B$75,0),MATCH('Informations clients'!AF28,Technique!$B$62:$F$62,0)))))</f>
        <v>0</v>
      </c>
      <c r="AU28" s="120">
        <f>+IF(ISBLANK('Informations clients'!AF28),0,
IF(AND($AG$1=5,VLOOKUP('Informations clients'!AF28,Technique!$H$45:$I$48,2,FALSE)=4),1,0))</f>
        <v>0</v>
      </c>
      <c r="AV28" s="120">
        <f>+IF(ISBLANK('Informations clients'!X28),0,IF($AG$1=5,1,0))</f>
        <v>0</v>
      </c>
      <c r="AW28" s="121"/>
      <c r="AX28" s="122">
        <f>+IF(ISBLANK('Informations clients'!AG28),0,
IF($AG$1=5,1,0))</f>
        <v>0</v>
      </c>
    </row>
    <row r="29" spans="1:50" s="123" customFormat="1" ht="11.25">
      <c r="A29" s="113" t="str">
        <f>IF(ISBLANK('Informations clients'!A29),"",'Informations clients'!A29)</f>
        <v/>
      </c>
      <c r="B29" s="124" t="str">
        <f>IF(ISBLANK('Informations clients'!C29),"",'Informations clients'!C29)</f>
        <v/>
      </c>
      <c r="C29" s="124" t="str">
        <f>IF(ISBLANK('Informations clients'!E29),"",'Informations clients'!E29)</f>
        <v/>
      </c>
      <c r="D29" s="126" t="str">
        <f>IF(ISBLANK('Informations clients'!G29),"",'Informations clients'!G29)</f>
        <v/>
      </c>
      <c r="E29" s="114"/>
      <c r="F29" s="127"/>
      <c r="G29" s="128"/>
      <c r="H29" s="114"/>
      <c r="I29" s="127"/>
      <c r="J29" s="129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14"/>
      <c r="AA29" s="131"/>
      <c r="AB29" s="115"/>
      <c r="AC29" s="116"/>
      <c r="AD29" s="117">
        <f>+IF(ISBLANK('Informations clients'!I29),0,
IF($AG$1=MONTH('Informations clients'!K29),1,0))</f>
        <v>0</v>
      </c>
      <c r="AE29" s="118">
        <f>+IF(ISBLANK('Informations clients'!J29),0,
IF(MONTH('Informations clients'!K29)=$AG$1,1,0))</f>
        <v>0</v>
      </c>
      <c r="AF29" s="119"/>
      <c r="AG29" s="117">
        <f>+IF(ISBLANK('Informations clients'!N29),0,
INDEX(Technique!$B$11:$F$23,MATCH($AG$1,Technique!$B$11:$B$23,0),MATCH(VLOOKUP('Informations clients'!N29,Technique!$A$4:$B$6,2,FALSE),Technique!$B$11:$F$11,0)))</f>
        <v>0</v>
      </c>
      <c r="AH29" s="120">
        <f>+IF(ISBLANK('Informations clients'!O29),0,
IF(VLOOKUP('Informations clients'!O29,Technique!$A$79:$B$81,2,FALSE)=1,0,
IF(VLOOKUP('Informations clients'!O29,Technique!$A$79:$B$81,2,FALSE)=2,1,
IF($AG$1=1,1,0))))</f>
        <v>0</v>
      </c>
      <c r="AI29" s="120">
        <f>+IF(ISBLANK('Informations clients'!P29),0,
IF(MONTH('Informations clients'!T29)=$AG$1,1,0))</f>
        <v>0</v>
      </c>
      <c r="AJ29" s="120">
        <f>+IF(ISBLANK('Informations clients'!Q29),0,IF($AG$1=EDATE('Informations clients'!G29,3),1,0))</f>
        <v>0</v>
      </c>
      <c r="AK29" s="120">
        <f>+IF(ISBLANK('Informations clients'!R29),0,
IF($AG$1=5,1,0))</f>
        <v>0</v>
      </c>
      <c r="AL29" s="120">
        <f>+IF(ISBLANK('Informations clients'!G29),0,IF($AG$1=3,1,0))</f>
        <v>0</v>
      </c>
      <c r="AM29" s="120">
        <f>+IF(ISBLANK('Informations clients'!G29),0,IF($AG$1=3,1,0))</f>
        <v>0</v>
      </c>
      <c r="AN29" s="120">
        <f>IF(ISBLANK('Informations clients'!U29),0,
IF($AG$1=12,1,0))</f>
        <v>0</v>
      </c>
      <c r="AO29" s="120">
        <f>IF(ISBLANK('Informations clients'!#REF!),0,
IF($AG$1=6,1,0))</f>
        <v>0</v>
      </c>
      <c r="AP29" s="120">
        <f>IF(ISBLANK('Informations clients'!#REF!),0,
IF($AG$1=12,1,0))</f>
        <v>0</v>
      </c>
      <c r="AQ29" s="120">
        <f>+IF(ISBLANK('Informations clients'!X29),0,IF($AG$1=2,1,0))</f>
        <v>0</v>
      </c>
      <c r="AR29" s="120">
        <f>IF(ISBLANK('Informations clients'!L29),0,
IF($AG$1=2,1,0))</f>
        <v>0</v>
      </c>
      <c r="AS29" s="120">
        <f>IF(ISBLANK('Informations clients'!AF29),0,
IF(ISBLANK('Informations clients'!U29),0,IF(VLOOKUP('Informations clients'!AF29,Technique!$H$45:$I$48,2,FALSE)=1,0,INDEX(Technique!$B$45:$F$58,MATCH($AG$1,Technique!$B$45:$B$58,0),MATCH('Informations clients'!AF29,Technique!$B$45:$F$45,0)))))</f>
        <v>0</v>
      </c>
      <c r="AT29" s="120">
        <f>+IF(ISBLANK('Informations clients'!AF29),0,
IF(ISBLANK('Informations clients'!V29),0,IF(VLOOKUP('Informations clients'!AF29,Technique!$H$45:$I$48,2,FALSE)=1,0,INDEX(Technique!$B$62:$F$75,MATCH($AG$1,Technique!$B$62:$B$75,0),MATCH('Informations clients'!AF29,Technique!$B$62:$F$62,0)))))</f>
        <v>0</v>
      </c>
      <c r="AU29" s="120">
        <f>+IF(ISBLANK('Informations clients'!AF29),0,
IF(AND($AG$1=5,VLOOKUP('Informations clients'!AF29,Technique!$H$45:$I$48,2,FALSE)=4),1,0))</f>
        <v>0</v>
      </c>
      <c r="AV29" s="120">
        <f>+IF(ISBLANK('Informations clients'!X29),0,IF($AG$1=5,1,0))</f>
        <v>0</v>
      </c>
      <c r="AW29" s="121"/>
      <c r="AX29" s="122">
        <f>+IF(ISBLANK('Informations clients'!AG29),0,
IF($AG$1=5,1,0))</f>
        <v>0</v>
      </c>
    </row>
    <row r="30" spans="1:50" s="123" customFormat="1" ht="11.25">
      <c r="A30" s="113" t="str">
        <f>IF(ISBLANK('Informations clients'!A30),"",'Informations clients'!A30)</f>
        <v/>
      </c>
      <c r="B30" s="124" t="str">
        <f>IF(ISBLANK('Informations clients'!C30),"",'Informations clients'!C30)</f>
        <v/>
      </c>
      <c r="C30" s="124" t="str">
        <f>IF(ISBLANK('Informations clients'!E30),"",'Informations clients'!E30)</f>
        <v/>
      </c>
      <c r="D30" s="126" t="str">
        <f>IF(ISBLANK('Informations clients'!G30),"",'Informations clients'!G30)</f>
        <v/>
      </c>
      <c r="E30" s="114"/>
      <c r="F30" s="127"/>
      <c r="G30" s="128"/>
      <c r="H30" s="114"/>
      <c r="I30" s="127"/>
      <c r="J30" s="129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14"/>
      <c r="AA30" s="131"/>
      <c r="AB30" s="115"/>
      <c r="AC30" s="116"/>
      <c r="AD30" s="117">
        <f>+IF(ISBLANK('Informations clients'!I30),0,
IF($AG$1=MONTH('Informations clients'!K30),1,0))</f>
        <v>0</v>
      </c>
      <c r="AE30" s="118">
        <f>+IF(ISBLANK('Informations clients'!J30),0,
IF(MONTH('Informations clients'!K30)=$AG$1,1,0))</f>
        <v>0</v>
      </c>
      <c r="AF30" s="119"/>
      <c r="AG30" s="117">
        <f>+IF(ISBLANK('Informations clients'!N30),0,
INDEX(Technique!$B$11:$F$23,MATCH($AG$1,Technique!$B$11:$B$23,0),MATCH(VLOOKUP('Informations clients'!N30,Technique!$A$4:$B$6,2,FALSE),Technique!$B$11:$F$11,0)))</f>
        <v>0</v>
      </c>
      <c r="AH30" s="120">
        <f>+IF(ISBLANK('Informations clients'!O30),0,
IF(VLOOKUP('Informations clients'!O30,Technique!$A$79:$B$81,2,FALSE)=1,0,
IF(VLOOKUP('Informations clients'!O30,Technique!$A$79:$B$81,2,FALSE)=2,1,
IF($AG$1=1,1,0))))</f>
        <v>0</v>
      </c>
      <c r="AI30" s="120">
        <f>+IF(ISBLANK('Informations clients'!P30),0,
IF(MONTH('Informations clients'!T30)=$AG$1,1,0))</f>
        <v>0</v>
      </c>
      <c r="AJ30" s="120">
        <f>+IF(ISBLANK('Informations clients'!Q30),0,IF($AG$1=EDATE('Informations clients'!G30,3),1,0))</f>
        <v>0</v>
      </c>
      <c r="AK30" s="120">
        <f>+IF(ISBLANK('Informations clients'!R30),0,
IF($AG$1=5,1,0))</f>
        <v>0</v>
      </c>
      <c r="AL30" s="120">
        <f>+IF(ISBLANK('Informations clients'!G30),0,IF($AG$1=3,1,0))</f>
        <v>0</v>
      </c>
      <c r="AM30" s="120">
        <f>+IF(ISBLANK('Informations clients'!G30),0,IF($AG$1=3,1,0))</f>
        <v>0</v>
      </c>
      <c r="AN30" s="120">
        <f>IF(ISBLANK('Informations clients'!U30),0,
IF($AG$1=12,1,0))</f>
        <v>0</v>
      </c>
      <c r="AO30" s="120">
        <f>IF(ISBLANK('Informations clients'!#REF!),0,
IF($AG$1=6,1,0))</f>
        <v>0</v>
      </c>
      <c r="AP30" s="120">
        <f>IF(ISBLANK('Informations clients'!#REF!),0,
IF($AG$1=12,1,0))</f>
        <v>0</v>
      </c>
      <c r="AQ30" s="120">
        <f>+IF(ISBLANK('Informations clients'!X30),0,IF($AG$1=2,1,0))</f>
        <v>0</v>
      </c>
      <c r="AR30" s="120">
        <f>IF(ISBLANK('Informations clients'!L30),0,
IF($AG$1=2,1,0))</f>
        <v>0</v>
      </c>
      <c r="AS30" s="120">
        <f>IF(ISBLANK('Informations clients'!AF30),0,
IF(ISBLANK('Informations clients'!U30),0,IF(VLOOKUP('Informations clients'!AF30,Technique!$H$45:$I$48,2,FALSE)=1,0,INDEX(Technique!$B$45:$F$58,MATCH($AG$1,Technique!$B$45:$B$58,0),MATCH('Informations clients'!AF30,Technique!$B$45:$F$45,0)))))</f>
        <v>0</v>
      </c>
      <c r="AT30" s="120">
        <f>+IF(ISBLANK('Informations clients'!AF30),0,
IF(ISBLANK('Informations clients'!V30),0,IF(VLOOKUP('Informations clients'!AF30,Technique!$H$45:$I$48,2,FALSE)=1,0,INDEX(Technique!$B$62:$F$75,MATCH($AG$1,Technique!$B$62:$B$75,0),MATCH('Informations clients'!AF30,Technique!$B$62:$F$62,0)))))</f>
        <v>0</v>
      </c>
      <c r="AU30" s="120">
        <f>+IF(ISBLANK('Informations clients'!AF30),0,
IF(AND($AG$1=5,VLOOKUP('Informations clients'!AF30,Technique!$H$45:$I$48,2,FALSE)=4),1,0))</f>
        <v>0</v>
      </c>
      <c r="AV30" s="120">
        <f>+IF(ISBLANK('Informations clients'!X30),0,IF($AG$1=5,1,0))</f>
        <v>0</v>
      </c>
      <c r="AW30" s="121"/>
      <c r="AX30" s="122">
        <f>+IF(ISBLANK('Informations clients'!AG30),0,
IF($AG$1=5,1,0))</f>
        <v>0</v>
      </c>
    </row>
    <row r="31" spans="1:50" s="123" customFormat="1" ht="11.25">
      <c r="A31" s="113" t="str">
        <f>IF(ISBLANK('Informations clients'!A31),"",'Informations clients'!A31)</f>
        <v/>
      </c>
      <c r="B31" s="124" t="str">
        <f>IF(ISBLANK('Informations clients'!C31),"",'Informations clients'!C31)</f>
        <v/>
      </c>
      <c r="C31" s="124" t="str">
        <f>IF(ISBLANK('Informations clients'!E31),"",'Informations clients'!E31)</f>
        <v/>
      </c>
      <c r="D31" s="126" t="str">
        <f>IF(ISBLANK('Informations clients'!G31),"",'Informations clients'!G31)</f>
        <v/>
      </c>
      <c r="E31" s="114"/>
      <c r="F31" s="127"/>
      <c r="G31" s="128"/>
      <c r="H31" s="114"/>
      <c r="I31" s="127"/>
      <c r="J31" s="129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14"/>
      <c r="AA31" s="131"/>
      <c r="AB31" s="115"/>
      <c r="AC31" s="116"/>
      <c r="AD31" s="117">
        <f>+IF(ISBLANK('Informations clients'!I31),0,
IF($AG$1=MONTH('Informations clients'!K31),1,0))</f>
        <v>0</v>
      </c>
      <c r="AE31" s="118">
        <f>+IF(ISBLANK('Informations clients'!J31),0,
IF(MONTH('Informations clients'!K31)=$AG$1,1,0))</f>
        <v>0</v>
      </c>
      <c r="AF31" s="119"/>
      <c r="AG31" s="117">
        <f>+IF(ISBLANK('Informations clients'!N31),0,
INDEX(Technique!$B$11:$F$23,MATCH($AG$1,Technique!$B$11:$B$23,0),MATCH(VLOOKUP('Informations clients'!N31,Technique!$A$4:$B$6,2,FALSE),Technique!$B$11:$F$11,0)))</f>
        <v>0</v>
      </c>
      <c r="AH31" s="120">
        <f>+IF(ISBLANK('Informations clients'!O31),0,
IF(VLOOKUP('Informations clients'!O31,Technique!$A$79:$B$81,2,FALSE)=1,0,
IF(VLOOKUP('Informations clients'!O31,Technique!$A$79:$B$81,2,FALSE)=2,1,
IF($AG$1=1,1,0))))</f>
        <v>0</v>
      </c>
      <c r="AI31" s="120">
        <f>+IF(ISBLANK('Informations clients'!P31),0,
IF(MONTH('Informations clients'!T31)=$AG$1,1,0))</f>
        <v>0</v>
      </c>
      <c r="AJ31" s="120">
        <f>+IF(ISBLANK('Informations clients'!Q31),0,IF($AG$1=EDATE('Informations clients'!G31,3),1,0))</f>
        <v>0</v>
      </c>
      <c r="AK31" s="120">
        <f>+IF(ISBLANK('Informations clients'!R31),0,
IF($AG$1=5,1,0))</f>
        <v>0</v>
      </c>
      <c r="AL31" s="120">
        <f>+IF(ISBLANK('Informations clients'!G31),0,IF($AG$1=3,1,0))</f>
        <v>0</v>
      </c>
      <c r="AM31" s="120">
        <f>+IF(ISBLANK('Informations clients'!G31),0,IF($AG$1=3,1,0))</f>
        <v>0</v>
      </c>
      <c r="AN31" s="120">
        <f>IF(ISBLANK('Informations clients'!U31),0,
IF($AG$1=12,1,0))</f>
        <v>0</v>
      </c>
      <c r="AO31" s="120">
        <f>IF(ISBLANK('Informations clients'!#REF!),0,
IF($AG$1=6,1,0))</f>
        <v>0</v>
      </c>
      <c r="AP31" s="120">
        <f>IF(ISBLANK('Informations clients'!#REF!),0,
IF($AG$1=12,1,0))</f>
        <v>0</v>
      </c>
      <c r="AQ31" s="120">
        <f>+IF(ISBLANK('Informations clients'!X31),0,IF($AG$1=2,1,0))</f>
        <v>0</v>
      </c>
      <c r="AR31" s="120">
        <f>IF(ISBLANK('Informations clients'!L31),0,
IF($AG$1=2,1,0))</f>
        <v>0</v>
      </c>
      <c r="AS31" s="120">
        <f>IF(ISBLANK('Informations clients'!AF31),0,
IF(ISBLANK('Informations clients'!U31),0,IF(VLOOKUP('Informations clients'!AF31,Technique!$H$45:$I$48,2,FALSE)=1,0,INDEX(Technique!$B$45:$F$58,MATCH($AG$1,Technique!$B$45:$B$58,0),MATCH('Informations clients'!AF31,Technique!$B$45:$F$45,0)))))</f>
        <v>0</v>
      </c>
      <c r="AT31" s="120">
        <f>+IF(ISBLANK('Informations clients'!AF31),0,
IF(ISBLANK('Informations clients'!V31),0,IF(VLOOKUP('Informations clients'!AF31,Technique!$H$45:$I$48,2,FALSE)=1,0,INDEX(Technique!$B$62:$F$75,MATCH($AG$1,Technique!$B$62:$B$75,0),MATCH('Informations clients'!AF31,Technique!$B$62:$F$62,0)))))</f>
        <v>0</v>
      </c>
      <c r="AU31" s="120">
        <f>+IF(ISBLANK('Informations clients'!AF31),0,
IF(AND($AG$1=5,VLOOKUP('Informations clients'!AF31,Technique!$H$45:$I$48,2,FALSE)=4),1,0))</f>
        <v>0</v>
      </c>
      <c r="AV31" s="120">
        <f>+IF(ISBLANK('Informations clients'!X31),0,IF($AG$1=5,1,0))</f>
        <v>0</v>
      </c>
      <c r="AW31" s="121"/>
      <c r="AX31" s="122">
        <f>+IF(ISBLANK('Informations clients'!AG31),0,
IF($AG$1=5,1,0))</f>
        <v>0</v>
      </c>
    </row>
    <row r="32" spans="1:50" s="123" customFormat="1" ht="11.25">
      <c r="A32" s="113" t="str">
        <f>IF(ISBLANK('Informations clients'!A32),"",'Informations clients'!A32)</f>
        <v/>
      </c>
      <c r="B32" s="124" t="str">
        <f>IF(ISBLANK('Informations clients'!C32),"",'Informations clients'!C32)</f>
        <v/>
      </c>
      <c r="C32" s="124" t="str">
        <f>IF(ISBLANK('Informations clients'!E32),"",'Informations clients'!E32)</f>
        <v/>
      </c>
      <c r="D32" s="126" t="str">
        <f>IF(ISBLANK('Informations clients'!G32),"",'Informations clients'!G32)</f>
        <v/>
      </c>
      <c r="E32" s="114"/>
      <c r="F32" s="127"/>
      <c r="G32" s="128"/>
      <c r="H32" s="114"/>
      <c r="I32" s="127"/>
      <c r="J32" s="129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14"/>
      <c r="AA32" s="131"/>
      <c r="AB32" s="115"/>
      <c r="AC32" s="116"/>
      <c r="AD32" s="117">
        <f>+IF(ISBLANK('Informations clients'!I32),0,
IF($AG$1=MONTH('Informations clients'!K32),1,0))</f>
        <v>0</v>
      </c>
      <c r="AE32" s="118">
        <f>+IF(ISBLANK('Informations clients'!J32),0,
IF(MONTH('Informations clients'!K32)=$AG$1,1,0))</f>
        <v>0</v>
      </c>
      <c r="AF32" s="119"/>
      <c r="AG32" s="117">
        <f>+IF(ISBLANK('Informations clients'!N32),0,
INDEX(Technique!$B$11:$F$23,MATCH($AG$1,Technique!$B$11:$B$23,0),MATCH(VLOOKUP('Informations clients'!N32,Technique!$A$4:$B$6,2,FALSE),Technique!$B$11:$F$11,0)))</f>
        <v>0</v>
      </c>
      <c r="AH32" s="120">
        <f>+IF(ISBLANK('Informations clients'!O32),0,
IF(VLOOKUP('Informations clients'!O32,Technique!$A$79:$B$81,2,FALSE)=1,0,
IF(VLOOKUP('Informations clients'!O32,Technique!$A$79:$B$81,2,FALSE)=2,1,
IF($AG$1=1,1,0))))</f>
        <v>0</v>
      </c>
      <c r="AI32" s="120">
        <f>+IF(ISBLANK('Informations clients'!P32),0,
IF(MONTH('Informations clients'!T32)=$AG$1,1,0))</f>
        <v>0</v>
      </c>
      <c r="AJ32" s="120">
        <f>+IF(ISBLANK('Informations clients'!Q32),0,IF($AG$1=EDATE('Informations clients'!G32,3),1,0))</f>
        <v>0</v>
      </c>
      <c r="AK32" s="120">
        <f>+IF(ISBLANK('Informations clients'!R32),0,
IF($AG$1=5,1,0))</f>
        <v>0</v>
      </c>
      <c r="AL32" s="120">
        <f>+IF(ISBLANK('Informations clients'!G32),0,IF($AG$1=3,1,0))</f>
        <v>0</v>
      </c>
      <c r="AM32" s="120">
        <f>+IF(ISBLANK('Informations clients'!G32),0,IF($AG$1=3,1,0))</f>
        <v>0</v>
      </c>
      <c r="AN32" s="120">
        <f>IF(ISBLANK('Informations clients'!U32),0,
IF($AG$1=12,1,0))</f>
        <v>0</v>
      </c>
      <c r="AO32" s="120">
        <f>IF(ISBLANK('Informations clients'!#REF!),0,
IF($AG$1=6,1,0))</f>
        <v>0</v>
      </c>
      <c r="AP32" s="120">
        <f>IF(ISBLANK('Informations clients'!#REF!),0,
IF($AG$1=12,1,0))</f>
        <v>0</v>
      </c>
      <c r="AQ32" s="120">
        <f>+IF(ISBLANK('Informations clients'!X32),0,IF($AG$1=2,1,0))</f>
        <v>0</v>
      </c>
      <c r="AR32" s="120">
        <f>IF(ISBLANK('Informations clients'!L32),0,
IF($AG$1=2,1,0))</f>
        <v>0</v>
      </c>
      <c r="AS32" s="120">
        <f>IF(ISBLANK('Informations clients'!AF32),0,
IF(ISBLANK('Informations clients'!U32),0,IF(VLOOKUP('Informations clients'!AF32,Technique!$H$45:$I$48,2,FALSE)=1,0,INDEX(Technique!$B$45:$F$58,MATCH($AG$1,Technique!$B$45:$B$58,0),MATCH('Informations clients'!AF32,Technique!$B$45:$F$45,0)))))</f>
        <v>0</v>
      </c>
      <c r="AT32" s="120">
        <f>+IF(ISBLANK('Informations clients'!AF32),0,
IF(ISBLANK('Informations clients'!V32),0,IF(VLOOKUP('Informations clients'!AF32,Technique!$H$45:$I$48,2,FALSE)=1,0,INDEX(Technique!$B$62:$F$75,MATCH($AG$1,Technique!$B$62:$B$75,0),MATCH('Informations clients'!AF32,Technique!$B$62:$F$62,0)))))</f>
        <v>0</v>
      </c>
      <c r="AU32" s="120">
        <f>+IF(ISBLANK('Informations clients'!AF32),0,
IF(AND($AG$1=5,VLOOKUP('Informations clients'!AF32,Technique!$H$45:$I$48,2,FALSE)=4),1,0))</f>
        <v>0</v>
      </c>
      <c r="AV32" s="120">
        <f>+IF(ISBLANK('Informations clients'!X32),0,IF($AG$1=5,1,0))</f>
        <v>0</v>
      </c>
      <c r="AW32" s="121"/>
      <c r="AX32" s="122">
        <f>+IF(ISBLANK('Informations clients'!AG32),0,
IF($AG$1=5,1,0))</f>
        <v>0</v>
      </c>
    </row>
    <row r="33" spans="1:50" s="123" customFormat="1" ht="11.25">
      <c r="A33" s="113" t="str">
        <f>IF(ISBLANK('Informations clients'!A33),"",'Informations clients'!A33)</f>
        <v/>
      </c>
      <c r="B33" s="124" t="str">
        <f>IF(ISBLANK('Informations clients'!C33),"",'Informations clients'!C33)</f>
        <v/>
      </c>
      <c r="C33" s="124" t="str">
        <f>IF(ISBLANK('Informations clients'!E33),"",'Informations clients'!E33)</f>
        <v/>
      </c>
      <c r="D33" s="126" t="str">
        <f>IF(ISBLANK('Informations clients'!G33),"",'Informations clients'!G33)</f>
        <v/>
      </c>
      <c r="E33" s="114"/>
      <c r="F33" s="127"/>
      <c r="G33" s="128"/>
      <c r="H33" s="114"/>
      <c r="I33" s="127"/>
      <c r="J33" s="129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14"/>
      <c r="AA33" s="131"/>
      <c r="AB33" s="115"/>
      <c r="AC33" s="116"/>
      <c r="AD33" s="117">
        <f>+IF(ISBLANK('Informations clients'!I33),0,
IF($AG$1=MONTH('Informations clients'!K33),1,0))</f>
        <v>0</v>
      </c>
      <c r="AE33" s="118">
        <f>+IF(ISBLANK('Informations clients'!J33),0,
IF(MONTH('Informations clients'!K33)=$AG$1,1,0))</f>
        <v>0</v>
      </c>
      <c r="AF33" s="119"/>
      <c r="AG33" s="117">
        <f>+IF(ISBLANK('Informations clients'!N33),0,
INDEX(Technique!$B$11:$F$23,MATCH($AG$1,Technique!$B$11:$B$23,0),MATCH(VLOOKUP('Informations clients'!N33,Technique!$A$4:$B$6,2,FALSE),Technique!$B$11:$F$11,0)))</f>
        <v>0</v>
      </c>
      <c r="AH33" s="120">
        <f>+IF(ISBLANK('Informations clients'!P33),0,
IF(VLOOKUP('Informations clients'!P33,Technique!$A$79:$B$81,2,FALSE)=1,0,
IF(VLOOKUP('Informations clients'!P33,Technique!$A$79:$B$81,2,FALSE)=2,1,
IF($AG$1=1,1,0))))</f>
        <v>0</v>
      </c>
      <c r="AI33" s="120">
        <f>+IF(ISBLANK('Informations clients'!O33),0,
IF(MONTH('Informations clients'!S33)=$AG$1,1,0))</f>
        <v>0</v>
      </c>
      <c r="AJ33" s="120">
        <f>+IF(ISBLANK('Informations clients'!Q33),0,IF($AG$1=EDATE('Informations clients'!G33,3),1,0))</f>
        <v>0</v>
      </c>
      <c r="AK33" s="120">
        <f>+IF(ISBLANK('Informations clients'!Z33),0,
IF($AG$1=5,1,0))</f>
        <v>0</v>
      </c>
      <c r="AL33" s="120">
        <f>+IF(ISBLANK('Informations clients'!G33),0,IF($AG$1=3,1,0))</f>
        <v>0</v>
      </c>
      <c r="AM33" s="120">
        <f>+IF(ISBLANK('Informations clients'!G33),0,IF($AG$1=3,1,0))</f>
        <v>0</v>
      </c>
      <c r="AN33" s="120">
        <f>IF(ISBLANK('Informations clients'!U33),0,
IF($AG$1=12,1,0))</f>
        <v>0</v>
      </c>
      <c r="AO33" s="120">
        <f>IF(ISBLANK('Informations clients'!AA33),0,
IF($AG$1=6,1,0))</f>
        <v>0</v>
      </c>
      <c r="AP33" s="120">
        <f>IF(ISBLANK('Informations clients'!AA33),0,
IF($AG$1=12,1,0))</f>
        <v>0</v>
      </c>
      <c r="AQ33" s="120">
        <f>+IF(ISBLANK('Informations clients'!X33),0,IF($AG$1=2,1,0))</f>
        <v>0</v>
      </c>
      <c r="AR33" s="120">
        <f>IF(ISBLANK('Informations clients'!L33),0,
IF($AG$1=2,1,0))</f>
        <v>0</v>
      </c>
      <c r="AS33" s="120">
        <f>IF(ISBLANK('Informations clients'!AF33),0,
IF(ISBLANK('Informations clients'!Q33),0,IF(VLOOKUP('Informations clients'!AF33,Technique!$H$45:$I$48,2,FALSE)=1,0,INDEX(Technique!$B$45:$F$58,MATCH($AG$1,Technique!$B$45:$B$58,0),MATCH('Informations clients'!AF33,Technique!$B$45:$F$45,0)))))</f>
        <v>0</v>
      </c>
      <c r="AT33" s="120">
        <f>+IF(ISBLANK('Informations clients'!AF33),0,
IF(ISBLANK('Informations clients'!R33),0,IF(VLOOKUP('Informations clients'!AF33,Technique!$H$45:$I$48,2,FALSE)=1,0,INDEX(Technique!$B$62:$F$75,MATCH($AG$1,Technique!$B$62:$B$75,0),MATCH('Informations clients'!AF33,Technique!$B$62:$F$62,0)))))</f>
        <v>0</v>
      </c>
      <c r="AU33" s="120">
        <f>+IF(ISBLANK('Informations clients'!AF33),0,
IF(AND($AG$1=5,VLOOKUP('Informations clients'!AF33,Technique!$H$45:$I$48,2,FALSE)=4),1,0))</f>
        <v>0</v>
      </c>
      <c r="AV33" s="120">
        <f>+IF(ISBLANK('Informations clients'!V33),0,IF($AG$1=5,1,0))</f>
        <v>0</v>
      </c>
      <c r="AW33" s="121"/>
      <c r="AX33" s="122">
        <f>+IF(ISBLANK('Informations clients'!AG33),0,
IF($AG$1=5,1,0))</f>
        <v>0</v>
      </c>
    </row>
    <row r="34" spans="1:50" s="123" customFormat="1" ht="11.25">
      <c r="A34" s="113" t="str">
        <f>IF(ISBLANK('Informations clients'!A34),"",'Informations clients'!A34)</f>
        <v/>
      </c>
      <c r="B34" s="124" t="str">
        <f>IF(ISBLANK('Informations clients'!C34),"",'Informations clients'!C34)</f>
        <v/>
      </c>
      <c r="C34" s="124" t="str">
        <f>IF(ISBLANK('Informations clients'!E34),"",'Informations clients'!E34)</f>
        <v/>
      </c>
      <c r="D34" s="126" t="str">
        <f>IF(ISBLANK('Informations clients'!G34),"",'Informations clients'!G34)</f>
        <v/>
      </c>
      <c r="E34" s="114"/>
      <c r="F34" s="127"/>
      <c r="G34" s="128"/>
      <c r="H34" s="114"/>
      <c r="I34" s="127"/>
      <c r="J34" s="129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14"/>
      <c r="AA34" s="131"/>
      <c r="AB34" s="115"/>
      <c r="AC34" s="116"/>
      <c r="AD34" s="117">
        <f>+IF(ISBLANK('Informations clients'!I34),0,
IF($AG$1=MONTH('Informations clients'!K34),1,0))</f>
        <v>0</v>
      </c>
      <c r="AE34" s="118">
        <f>+IF(ISBLANK('Informations clients'!J34),0,
IF(MONTH('Informations clients'!K34)=$AG$1,1,0))</f>
        <v>0</v>
      </c>
      <c r="AF34" s="119"/>
      <c r="AG34" s="117">
        <f>+IF(ISBLANK('Informations clients'!N34),0,
INDEX(Technique!$B$11:$F$23,MATCH($AG$1,Technique!$B$11:$B$23,0),MATCH(VLOOKUP('Informations clients'!N34,Technique!$A$4:$B$6,2,FALSE),Technique!$B$11:$F$11,0)))</f>
        <v>0</v>
      </c>
      <c r="AH34" s="120">
        <f>+IF(ISBLANK('Informations clients'!P34),0,
IF(VLOOKUP('Informations clients'!P34,Technique!$A$79:$B$81,2,FALSE)=1,0,
IF(VLOOKUP('Informations clients'!P34,Technique!$A$79:$B$81,2,FALSE)=2,1,
IF($AG$1=1,1,0))))</f>
        <v>0</v>
      </c>
      <c r="AI34" s="120">
        <f>+IF(ISBLANK('Informations clients'!O34),0,
IF(MONTH('Informations clients'!S34)=$AG$1,1,0))</f>
        <v>0</v>
      </c>
      <c r="AJ34" s="120">
        <f>+IF(ISBLANK('Informations clients'!Q34),0,IF($AG$1=EDATE('Informations clients'!G34,3),1,0))</f>
        <v>0</v>
      </c>
      <c r="AK34" s="120">
        <f>+IF(ISBLANK('Informations clients'!Z34),0,
IF($AG$1=5,1,0))</f>
        <v>0</v>
      </c>
      <c r="AL34" s="120">
        <f>+IF(ISBLANK('Informations clients'!G34),0,IF($AG$1=3,1,0))</f>
        <v>0</v>
      </c>
      <c r="AM34" s="120">
        <f>+IF(ISBLANK('Informations clients'!G34),0,IF($AG$1=3,1,0))</f>
        <v>0</v>
      </c>
      <c r="AN34" s="120">
        <f>IF(ISBLANK('Informations clients'!U34),0,
IF($AG$1=12,1,0))</f>
        <v>0</v>
      </c>
      <c r="AO34" s="120">
        <f>IF(ISBLANK('Informations clients'!AA34),0,
IF($AG$1=6,1,0))</f>
        <v>0</v>
      </c>
      <c r="AP34" s="120">
        <f>IF(ISBLANK('Informations clients'!AA34),0,
IF($AG$1=12,1,0))</f>
        <v>0</v>
      </c>
      <c r="AQ34" s="120">
        <f>+IF(ISBLANK('Informations clients'!X34),0,IF($AG$1=2,1,0))</f>
        <v>0</v>
      </c>
      <c r="AR34" s="120">
        <f>IF(ISBLANK('Informations clients'!L34),0,
IF($AG$1=2,1,0))</f>
        <v>0</v>
      </c>
      <c r="AS34" s="120">
        <f>IF(ISBLANK('Informations clients'!AF34),0,
IF(ISBLANK('Informations clients'!Q34),0,IF(VLOOKUP('Informations clients'!AF34,Technique!$H$45:$I$48,2,FALSE)=1,0,INDEX(Technique!$B$45:$F$58,MATCH($AG$1,Technique!$B$45:$B$58,0),MATCH('Informations clients'!AF34,Technique!$B$45:$F$45,0)))))</f>
        <v>0</v>
      </c>
      <c r="AT34" s="120">
        <f>+IF(ISBLANK('Informations clients'!AF34),0,
IF(ISBLANK('Informations clients'!R34),0,IF(VLOOKUP('Informations clients'!AF34,Technique!$H$45:$I$48,2,FALSE)=1,0,INDEX(Technique!$B$62:$F$75,MATCH($AG$1,Technique!$B$62:$B$75,0),MATCH('Informations clients'!AF34,Technique!$B$62:$F$62,0)))))</f>
        <v>0</v>
      </c>
      <c r="AU34" s="120">
        <f>+IF(ISBLANK('Informations clients'!AF34),0,
IF(AND($AG$1=5,VLOOKUP('Informations clients'!AF34,Technique!$H$45:$I$48,2,FALSE)=4),1,0))</f>
        <v>0</v>
      </c>
      <c r="AV34" s="120">
        <f>+IF(ISBLANK('Informations clients'!V34),0,IF($AG$1=5,1,0))</f>
        <v>0</v>
      </c>
      <c r="AW34" s="121"/>
      <c r="AX34" s="122">
        <f>+IF(ISBLANK('Informations clients'!AG34),0,
IF($AG$1=5,1,0))</f>
        <v>0</v>
      </c>
    </row>
    <row r="35" spans="1:50" s="123" customFormat="1" ht="11.25">
      <c r="A35" s="113" t="str">
        <f>IF(ISBLANK('Informations clients'!A35),"",'Informations clients'!A35)</f>
        <v/>
      </c>
      <c r="B35" s="124" t="str">
        <f>IF(ISBLANK('Informations clients'!C35),"",'Informations clients'!C35)</f>
        <v/>
      </c>
      <c r="C35" s="124" t="str">
        <f>IF(ISBLANK('Informations clients'!E35),"",'Informations clients'!E35)</f>
        <v/>
      </c>
      <c r="D35" s="126" t="str">
        <f>IF(ISBLANK('Informations clients'!G35),"",'Informations clients'!G35)</f>
        <v/>
      </c>
      <c r="E35" s="114"/>
      <c r="F35" s="127"/>
      <c r="G35" s="128"/>
      <c r="H35" s="114"/>
      <c r="I35" s="127"/>
      <c r="J35" s="129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14"/>
      <c r="AA35" s="131"/>
      <c r="AB35" s="115"/>
      <c r="AC35" s="116"/>
      <c r="AD35" s="117">
        <f>+IF(ISBLANK('Informations clients'!I35),0,
IF($AG$1=MONTH('Informations clients'!K35),1,0))</f>
        <v>0</v>
      </c>
      <c r="AE35" s="118">
        <f>+IF(ISBLANK('Informations clients'!J35),0,
IF(MONTH('Informations clients'!K35)=$AG$1,1,0))</f>
        <v>0</v>
      </c>
      <c r="AF35" s="119"/>
      <c r="AG35" s="117">
        <f>+IF(ISBLANK('Informations clients'!N35),0,
INDEX(Technique!$B$11:$F$23,MATCH($AG$1,Technique!$B$11:$B$23,0),MATCH(VLOOKUP('Informations clients'!N35,Technique!$A$4:$B$6,2,FALSE),Technique!$B$11:$F$11,0)))</f>
        <v>0</v>
      </c>
      <c r="AH35" s="120">
        <f>+IF(ISBLANK('Informations clients'!P35),0,
IF(VLOOKUP('Informations clients'!P35,Technique!$A$79:$B$81,2,FALSE)=1,0,
IF(VLOOKUP('Informations clients'!P35,Technique!$A$79:$B$81,2,FALSE)=2,1,
IF($AG$1=1,1,0))))</f>
        <v>0</v>
      </c>
      <c r="AI35" s="120">
        <f>+IF(ISBLANK('Informations clients'!#REF!),0,
IF(MONTH('Informations clients'!S35)=$AG$1,1,0))</f>
        <v>0</v>
      </c>
      <c r="AJ35" s="120">
        <f>+IF(ISBLANK('Informations clients'!Q35),0,IF($AG$1=EDATE('Informations clients'!G35,3),1,0))</f>
        <v>0</v>
      </c>
      <c r="AK35" s="120">
        <f>+IF(ISBLANK('Informations clients'!Z35),0,
IF($AG$1=5,1,0))</f>
        <v>0</v>
      </c>
      <c r="AL35" s="120">
        <f>+IF(ISBLANK('Informations clients'!G35),0,IF($AG$1=3,1,0))</f>
        <v>0</v>
      </c>
      <c r="AM35" s="120">
        <f>+IF(ISBLANK('Informations clients'!G35),0,IF($AG$1=3,1,0))</f>
        <v>0</v>
      </c>
      <c r="AN35" s="120">
        <f>IF(ISBLANK('Informations clients'!U35),0,
IF($AG$1=12,1,0))</f>
        <v>0</v>
      </c>
      <c r="AO35" s="120">
        <f>IF(ISBLANK('Informations clients'!AA35),0,
IF($AG$1=6,1,0))</f>
        <v>0</v>
      </c>
      <c r="AP35" s="120">
        <f>IF(ISBLANK('Informations clients'!AA35),0,
IF($AG$1=12,1,0))</f>
        <v>0</v>
      </c>
      <c r="AQ35" s="120">
        <f>+IF(ISBLANK('Informations clients'!X35),0,IF($AG$1=2,1,0))</f>
        <v>0</v>
      </c>
      <c r="AR35" s="120">
        <f>IF(ISBLANK('Informations clients'!L35),0,
IF($AG$1=2,1,0))</f>
        <v>0</v>
      </c>
      <c r="AS35" s="120">
        <f>IF(ISBLANK('Informations clients'!AF35),0,
IF(ISBLANK('Informations clients'!Q35),0,IF(VLOOKUP('Informations clients'!AF35,Technique!$H$45:$I$48,2,FALSE)=1,0,INDEX(Technique!$B$45:$F$58,MATCH($AG$1,Technique!$B$45:$B$58,0),MATCH('Informations clients'!AF35,Technique!$B$45:$F$45,0)))))</f>
        <v>0</v>
      </c>
      <c r="AT35" s="120">
        <f>+IF(ISBLANK('Informations clients'!AF35),0,
IF(ISBLANK('Informations clients'!R35),0,IF(VLOOKUP('Informations clients'!AF35,Technique!$H$45:$I$48,2,FALSE)=1,0,INDEX(Technique!$B$62:$F$75,MATCH($AG$1,Technique!$B$62:$B$75,0),MATCH('Informations clients'!AF35,Technique!$B$62:$F$62,0)))))</f>
        <v>0</v>
      </c>
      <c r="AU35" s="120">
        <f>+IF(ISBLANK('Informations clients'!AF35),0,
IF(AND($AG$1=5,VLOOKUP('Informations clients'!AF35,Technique!$H$45:$I$48,2,FALSE)=4),1,0))</f>
        <v>0</v>
      </c>
      <c r="AV35" s="120">
        <f>+IF(ISBLANK('Informations clients'!V35),0,IF($AG$1=5,1,0))</f>
        <v>0</v>
      </c>
      <c r="AW35" s="121"/>
      <c r="AX35" s="122">
        <f>+IF(ISBLANK('Informations clients'!AG35),0,
IF($AG$1=5,1,0))</f>
        <v>0</v>
      </c>
    </row>
    <row r="36" spans="1:50" s="91" customFormat="1" ht="15.75" thickBot="1">
      <c r="A36" s="111" t="str">
        <f>IF(ISBLANK('Informations clients'!A36),"",'Informations clients'!A36)</f>
        <v/>
      </c>
      <c r="B36" s="125" t="str">
        <f>IF(ISBLANK('Informations clients'!C36),"",'Informations clients'!C36)</f>
        <v/>
      </c>
      <c r="C36" s="125" t="str">
        <f>IF(ISBLANK('Informations clients'!E36),"",'Informations clients'!E36)</f>
        <v/>
      </c>
      <c r="D36" s="98" t="str">
        <f>IF(ISBLANK('Informations clients'!G36),"",'Informations clients'!G36)</f>
        <v/>
      </c>
      <c r="E36" s="21"/>
      <c r="F36" s="112"/>
      <c r="G36" s="101"/>
      <c r="H36" s="21"/>
      <c r="I36" s="112"/>
      <c r="J36" s="99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21"/>
      <c r="AA36" s="102"/>
      <c r="AB36" s="97"/>
    </row>
  </sheetData>
  <mergeCells count="6">
    <mergeCell ref="AD4:AX4"/>
    <mergeCell ref="B1:D1"/>
    <mergeCell ref="A2:AA2"/>
    <mergeCell ref="A4:D4"/>
    <mergeCell ref="F4:G4"/>
    <mergeCell ref="I4:Y4"/>
  </mergeCells>
  <conditionalFormatting sqref="I7">
    <cfRule type="containsText" dxfId="1481" priority="106" operator="containsText" text="NA">
      <formula>NOT(ISERROR(SEARCH("NA",I7)))</formula>
    </cfRule>
    <cfRule type="notContainsBlanks" dxfId="1480" priority="154">
      <formula>LEN(TRIM(I7))&gt;0</formula>
    </cfRule>
    <cfRule type="expression" dxfId="1479" priority="155">
      <formula>AND(ISBLANK(I7),AG7=1)</formula>
    </cfRule>
    <cfRule type="expression" dxfId="1478" priority="157">
      <formula>AG7=0</formula>
    </cfRule>
  </conditionalFormatting>
  <conditionalFormatting sqref="K7">
    <cfRule type="containsText" dxfId="1477" priority="104" operator="containsText" text="NA">
      <formula>NOT(ISERROR(SEARCH("NA",K7)))</formula>
    </cfRule>
    <cfRule type="notContainsBlanks" dxfId="1476" priority="152">
      <formula>LEN(TRIM(K7))&gt;0</formula>
    </cfRule>
    <cfRule type="expression" dxfId="1475" priority="153">
      <formula>AND(ISBLANK(K7),AI7=1)</formula>
    </cfRule>
    <cfRule type="expression" dxfId="1474" priority="156">
      <formula>AI7=0</formula>
    </cfRule>
  </conditionalFormatting>
  <conditionalFormatting sqref="L7">
    <cfRule type="containsText" dxfId="1473" priority="103" operator="containsText" text="NA">
      <formula>NOT(ISERROR(SEARCH("NA",L7)))</formula>
    </cfRule>
    <cfRule type="notContainsBlanks" dxfId="1472" priority="150">
      <formula>LEN(TRIM(L7))&gt;0</formula>
    </cfRule>
    <cfRule type="expression" dxfId="1471" priority="151">
      <formula>AND(ISBLANK(L7),AJ7=1)</formula>
    </cfRule>
    <cfRule type="expression" dxfId="1470" priority="158">
      <formula>AJ7=0</formula>
    </cfRule>
  </conditionalFormatting>
  <conditionalFormatting sqref="M7">
    <cfRule type="containsText" dxfId="1469" priority="102" operator="containsText" text="NA">
      <formula>NOT(ISERROR(SEARCH("NA",M7)))</formula>
    </cfRule>
    <cfRule type="notContainsBlanks" dxfId="1468" priority="148">
      <formula>LEN(TRIM(M7))&gt;0</formula>
    </cfRule>
    <cfRule type="expression" dxfId="1467" priority="149">
      <formula>AND(ISBLANK(M7),AK7=1)</formula>
    </cfRule>
    <cfRule type="expression" dxfId="1466" priority="159">
      <formula>AK7=0</formula>
    </cfRule>
  </conditionalFormatting>
  <conditionalFormatting sqref="N7">
    <cfRule type="containsText" dxfId="1465" priority="101" operator="containsText" text="NA">
      <formula>NOT(ISERROR(SEARCH("NA",N7)))</formula>
    </cfRule>
    <cfRule type="notContainsBlanks" dxfId="1464" priority="145">
      <formula>LEN(TRIM(N7))&gt;0</formula>
    </cfRule>
    <cfRule type="expression" dxfId="1463" priority="146">
      <formula>AND(ISBLANK(N7),AL7=1)</formula>
    </cfRule>
    <cfRule type="expression" dxfId="1462" priority="147">
      <formula>AL7=0</formula>
    </cfRule>
  </conditionalFormatting>
  <conditionalFormatting sqref="O7">
    <cfRule type="containsText" dxfId="1461" priority="100" operator="containsText" text="NA">
      <formula>NOT(ISERROR(SEARCH("NA",O7)))</formula>
    </cfRule>
    <cfRule type="notContainsBlanks" dxfId="1460" priority="142">
      <formula>LEN(TRIM(O7))&gt;0</formula>
    </cfRule>
    <cfRule type="expression" dxfId="1459" priority="143">
      <formula>AND(ISBLANK(O7),AM7=1)</formula>
    </cfRule>
    <cfRule type="expression" dxfId="1458" priority="144">
      <formula>AM7=0</formula>
    </cfRule>
  </conditionalFormatting>
  <conditionalFormatting sqref="P7:R7">
    <cfRule type="notContainsBlanks" dxfId="1457" priority="139">
      <formula>LEN(TRIM(P7))&gt;0</formula>
    </cfRule>
    <cfRule type="expression" dxfId="1456" priority="140">
      <formula>AND(ISBLANK(P7),AN7=1)</formula>
    </cfRule>
    <cfRule type="expression" dxfId="1455" priority="141">
      <formula>AN7=0</formula>
    </cfRule>
  </conditionalFormatting>
  <conditionalFormatting sqref="S7">
    <cfRule type="containsText" dxfId="1454" priority="96" operator="containsText" text="NA">
      <formula>NOT(ISERROR(SEARCH("NA",S7)))</formula>
    </cfRule>
    <cfRule type="notContainsBlanks" dxfId="1453" priority="136">
      <formula>LEN(TRIM(S7))&gt;0</formula>
    </cfRule>
    <cfRule type="expression" dxfId="1452" priority="137">
      <formula>AND(ISBLANK(S7),AQ7=1)</formula>
    </cfRule>
    <cfRule type="expression" dxfId="1451" priority="138">
      <formula>AQ7=0</formula>
    </cfRule>
  </conditionalFormatting>
  <conditionalFormatting sqref="T7">
    <cfRule type="containsText" dxfId="1450" priority="95" operator="containsText" text="NA">
      <formula>NOT(ISERROR(SEARCH("NA",T7)))</formula>
    </cfRule>
    <cfRule type="notContainsBlanks" dxfId="1449" priority="133">
      <formula>LEN(TRIM(T7))&gt;0</formula>
    </cfRule>
    <cfRule type="expression" dxfId="1448" priority="134">
      <formula>AND(ISBLANK(T7),AR7=1)</formula>
    </cfRule>
    <cfRule type="expression" dxfId="1447" priority="135">
      <formula>AR7=0</formula>
    </cfRule>
  </conditionalFormatting>
  <conditionalFormatting sqref="Y7">
    <cfRule type="containsText" dxfId="1446" priority="91" operator="containsText" text="NA">
      <formula>NOT(ISERROR(SEARCH("NA",Y7)))</formula>
    </cfRule>
    <cfRule type="notContainsBlanks" dxfId="1445" priority="130">
      <formula>LEN(TRIM(Y7))&gt;0</formula>
    </cfRule>
    <cfRule type="expression" dxfId="1444" priority="131">
      <formula>AND(ISBLANK(Y7),AV7=1)</formula>
    </cfRule>
    <cfRule type="expression" dxfId="1443" priority="132">
      <formula>AV7=0</formula>
    </cfRule>
  </conditionalFormatting>
  <conditionalFormatting sqref="U7">
    <cfRule type="containsText" dxfId="1442" priority="94" operator="containsText" text="NA">
      <formula>NOT(ISERROR(SEARCH("NA",U7)))</formula>
    </cfRule>
    <cfRule type="notContainsBlanks" dxfId="1441" priority="124">
      <formula>LEN(TRIM(U7))&gt;0</formula>
    </cfRule>
    <cfRule type="expression" dxfId="1440" priority="125">
      <formula>AND(ISBLANK(U7),AS7=1)</formula>
    </cfRule>
    <cfRule type="expression" dxfId="1439" priority="126">
      <formula>AS7=0</formula>
    </cfRule>
  </conditionalFormatting>
  <conditionalFormatting sqref="V7:W7">
    <cfRule type="containsText" dxfId="1438" priority="93" operator="containsText" text="NA">
      <formula>NOT(ISERROR(SEARCH("NA",V7)))</formula>
    </cfRule>
    <cfRule type="notContainsBlanks" dxfId="1437" priority="121">
      <formula>LEN(TRIM(V7))&gt;0</formula>
    </cfRule>
    <cfRule type="expression" dxfId="1436" priority="122">
      <formula>AND(ISBLANK(V7),AT7=1)</formula>
    </cfRule>
    <cfRule type="expression" dxfId="1435" priority="123">
      <formula>AT7=0</formula>
    </cfRule>
  </conditionalFormatting>
  <conditionalFormatting sqref="X7">
    <cfRule type="containsText" dxfId="1434" priority="92" operator="containsText" text="NA">
      <formula>NOT(ISERROR(SEARCH("NA",X7)))</formula>
    </cfRule>
    <cfRule type="notContainsBlanks" dxfId="1433" priority="118">
      <formula>LEN(TRIM(X7))&gt;0</formula>
    </cfRule>
    <cfRule type="expression" dxfId="1432" priority="119">
      <formula>AND(ISBLANK(X7),AU7=1)</formula>
    </cfRule>
    <cfRule type="expression" dxfId="1431" priority="120">
      <formula>AU7=0</formula>
    </cfRule>
  </conditionalFormatting>
  <conditionalFormatting sqref="AA7">
    <cfRule type="containsText" dxfId="1430" priority="89" operator="containsText" text="NA">
      <formula>NOT(ISERROR(SEARCH("NA",AA7)))</formula>
    </cfRule>
    <cfRule type="notContainsBlanks" dxfId="1429" priority="115">
      <formula>LEN(TRIM(AA7))&gt;0</formula>
    </cfRule>
    <cfRule type="expression" dxfId="1428" priority="116">
      <formula>AND(ISBLANK(AA7),AX7=1)</formula>
    </cfRule>
    <cfRule type="expression" dxfId="1427" priority="117">
      <formula>AX7=0</formula>
    </cfRule>
  </conditionalFormatting>
  <conditionalFormatting sqref="G7">
    <cfRule type="containsText" dxfId="1426" priority="87" operator="containsText" text="NA">
      <formula>NOT(ISERROR(SEARCH("NA",G7)))</formula>
    </cfRule>
    <cfRule type="notContainsBlanks" dxfId="1425" priority="112">
      <formula>LEN(TRIM(G7))&gt;0</formula>
    </cfRule>
    <cfRule type="expression" dxfId="1424" priority="113">
      <formula>AND(ISBLANK(G7),AE7=1)</formula>
    </cfRule>
    <cfRule type="expression" dxfId="1423" priority="114">
      <formula>AE7=0</formula>
    </cfRule>
  </conditionalFormatting>
  <conditionalFormatting sqref="F7">
    <cfRule type="containsText" dxfId="1422" priority="88" operator="containsText" text="NA">
      <formula>NOT(ISERROR(SEARCH("NA",F7)))</formula>
    </cfRule>
    <cfRule type="expression" dxfId="1421" priority="110">
      <formula>AND(ISBLANK(F7),AD7=1)</formula>
    </cfRule>
    <cfRule type="expression" dxfId="1420" priority="111">
      <formula>AD7=0</formula>
    </cfRule>
    <cfRule type="notContainsBlanks" dxfId="1419" priority="160">
      <formula>LEN(TRIM(F7))&gt;0</formula>
    </cfRule>
  </conditionalFormatting>
  <conditionalFormatting sqref="J7">
    <cfRule type="containsText" dxfId="1418" priority="105" operator="containsText" text="NA">
      <formula>NOT(ISERROR(SEARCH("NA",J7)))</formula>
    </cfRule>
    <cfRule type="notContainsBlanks" dxfId="1417" priority="107">
      <formula>LEN(TRIM(J7))&gt;0</formula>
    </cfRule>
    <cfRule type="expression" dxfId="1416" priority="108">
      <formula>AND(ISBLANK(J7),AH7=1)</formula>
    </cfRule>
    <cfRule type="expression" dxfId="1415" priority="109">
      <formula>AH7=0</formula>
    </cfRule>
  </conditionalFormatting>
  <conditionalFormatting sqref="P7:R35">
    <cfRule type="containsText" dxfId="1414" priority="99" operator="containsText" text="NA">
      <formula>NOT(ISERROR(SEARCH("NA",P7)))</formula>
    </cfRule>
  </conditionalFormatting>
  <conditionalFormatting sqref="I8:I35">
    <cfRule type="containsText" dxfId="1413" priority="32" operator="containsText" text="NA">
      <formula>NOT(ISERROR(SEARCH("NA",I8)))</formula>
    </cfRule>
    <cfRule type="notContainsBlanks" dxfId="1412" priority="80">
      <formula>LEN(TRIM(I8))&gt;0</formula>
    </cfRule>
    <cfRule type="expression" dxfId="1411" priority="81">
      <formula>AND(ISBLANK(I8),AG8=1)</formula>
    </cfRule>
    <cfRule type="expression" dxfId="1410" priority="83">
      <formula>AG8=0</formula>
    </cfRule>
  </conditionalFormatting>
  <conditionalFormatting sqref="K8:K35">
    <cfRule type="containsText" dxfId="1409" priority="30" operator="containsText" text="NA">
      <formula>NOT(ISERROR(SEARCH("NA",K8)))</formula>
    </cfRule>
    <cfRule type="notContainsBlanks" dxfId="1408" priority="78">
      <formula>LEN(TRIM(K8))&gt;0</formula>
    </cfRule>
    <cfRule type="expression" dxfId="1407" priority="79">
      <formula>AND(ISBLANK(K8),AI8=1)</formula>
    </cfRule>
    <cfRule type="expression" dxfId="1406" priority="82">
      <formula>AI8=0</formula>
    </cfRule>
  </conditionalFormatting>
  <conditionalFormatting sqref="L8:L35">
    <cfRule type="containsText" dxfId="1405" priority="29" operator="containsText" text="NA">
      <formula>NOT(ISERROR(SEARCH("NA",L8)))</formula>
    </cfRule>
    <cfRule type="notContainsBlanks" dxfId="1404" priority="76">
      <formula>LEN(TRIM(L8))&gt;0</formula>
    </cfRule>
    <cfRule type="expression" dxfId="1403" priority="77">
      <formula>AND(ISBLANK(L8),AJ8=1)</formula>
    </cfRule>
    <cfRule type="expression" dxfId="1402" priority="84">
      <formula>AJ8=0</formula>
    </cfRule>
  </conditionalFormatting>
  <conditionalFormatting sqref="M8:M35">
    <cfRule type="containsText" dxfId="1401" priority="28" operator="containsText" text="NA">
      <formula>NOT(ISERROR(SEARCH("NA",M8)))</formula>
    </cfRule>
    <cfRule type="notContainsBlanks" dxfId="1400" priority="74">
      <formula>LEN(TRIM(M8))&gt;0</formula>
    </cfRule>
    <cfRule type="expression" dxfId="1399" priority="75">
      <formula>AND(ISBLANK(M8),AK8=1)</formula>
    </cfRule>
    <cfRule type="expression" dxfId="1398" priority="85">
      <formula>AK8=0</formula>
    </cfRule>
  </conditionalFormatting>
  <conditionalFormatting sqref="N8:N35">
    <cfRule type="containsText" dxfId="1397" priority="27" operator="containsText" text="NA">
      <formula>NOT(ISERROR(SEARCH("NA",N8)))</formula>
    </cfRule>
    <cfRule type="notContainsBlanks" dxfId="1396" priority="71">
      <formula>LEN(TRIM(N8))&gt;0</formula>
    </cfRule>
    <cfRule type="expression" dxfId="1395" priority="72">
      <formula>AND(ISBLANK(N8),AL8=1)</formula>
    </cfRule>
    <cfRule type="expression" dxfId="1394" priority="73">
      <formula>AL8=0</formula>
    </cfRule>
  </conditionalFormatting>
  <conditionalFormatting sqref="O8:O35">
    <cfRule type="containsText" dxfId="1393" priority="26" operator="containsText" text="NA">
      <formula>NOT(ISERROR(SEARCH("NA",O8)))</formula>
    </cfRule>
    <cfRule type="notContainsBlanks" dxfId="1392" priority="68">
      <formula>LEN(TRIM(O8))&gt;0</formula>
    </cfRule>
    <cfRule type="expression" dxfId="1391" priority="69">
      <formula>AND(ISBLANK(O8),AM8=1)</formula>
    </cfRule>
    <cfRule type="expression" dxfId="1390" priority="70">
      <formula>AM8=0</formula>
    </cfRule>
  </conditionalFormatting>
  <conditionalFormatting sqref="P8:R35">
    <cfRule type="notContainsBlanks" dxfId="1389" priority="65">
      <formula>LEN(TRIM(P8))&gt;0</formula>
    </cfRule>
    <cfRule type="expression" dxfId="1388" priority="66">
      <formula>AND(ISBLANK(P8),AN8=1)</formula>
    </cfRule>
    <cfRule type="expression" dxfId="1387" priority="67">
      <formula>AN8=0</formula>
    </cfRule>
  </conditionalFormatting>
  <conditionalFormatting sqref="S8:S35">
    <cfRule type="containsText" dxfId="1386" priority="22" operator="containsText" text="NA">
      <formula>NOT(ISERROR(SEARCH("NA",S8)))</formula>
    </cfRule>
    <cfRule type="notContainsBlanks" dxfId="1385" priority="62">
      <formula>LEN(TRIM(S8))&gt;0</formula>
    </cfRule>
    <cfRule type="expression" dxfId="1384" priority="63">
      <formula>AND(ISBLANK(S8),AQ8=1)</formula>
    </cfRule>
    <cfRule type="expression" dxfId="1383" priority="64">
      <formula>AQ8=0</formula>
    </cfRule>
  </conditionalFormatting>
  <conditionalFormatting sqref="T8:T35">
    <cfRule type="containsText" dxfId="1382" priority="21" operator="containsText" text="NA">
      <formula>NOT(ISERROR(SEARCH("NA",T8)))</formula>
    </cfRule>
    <cfRule type="notContainsBlanks" dxfId="1381" priority="59">
      <formula>LEN(TRIM(T8))&gt;0</formula>
    </cfRule>
    <cfRule type="expression" dxfId="1380" priority="60">
      <formula>AND(ISBLANK(T8),AR8=1)</formula>
    </cfRule>
    <cfRule type="expression" dxfId="1379" priority="61">
      <formula>AR8=0</formula>
    </cfRule>
  </conditionalFormatting>
  <conditionalFormatting sqref="Y8:Y35">
    <cfRule type="containsText" dxfId="1378" priority="17" operator="containsText" text="NA">
      <formula>NOT(ISERROR(SEARCH("NA",Y8)))</formula>
    </cfRule>
    <cfRule type="notContainsBlanks" dxfId="1377" priority="56">
      <formula>LEN(TRIM(Y8))&gt;0</formula>
    </cfRule>
    <cfRule type="expression" dxfId="1376" priority="57">
      <formula>AND(ISBLANK(Y8),AV8=1)</formula>
    </cfRule>
    <cfRule type="expression" dxfId="1375" priority="58">
      <formula>AV8=0</formula>
    </cfRule>
  </conditionalFormatting>
  <conditionalFormatting sqref="U8:U35">
    <cfRule type="containsText" dxfId="1374" priority="20" operator="containsText" text="NA">
      <formula>NOT(ISERROR(SEARCH("NA",U8)))</formula>
    </cfRule>
    <cfRule type="notContainsBlanks" dxfId="1373" priority="50">
      <formula>LEN(TRIM(U8))&gt;0</formula>
    </cfRule>
    <cfRule type="expression" dxfId="1372" priority="51">
      <formula>AND(ISBLANK(U8),AS8=1)</formula>
    </cfRule>
    <cfRule type="expression" dxfId="1371" priority="52">
      <formula>AS8=0</formula>
    </cfRule>
  </conditionalFormatting>
  <conditionalFormatting sqref="V8:W35">
    <cfRule type="containsText" dxfId="1370" priority="19" operator="containsText" text="NA">
      <formula>NOT(ISERROR(SEARCH("NA",V8)))</formula>
    </cfRule>
    <cfRule type="notContainsBlanks" dxfId="1369" priority="47">
      <formula>LEN(TRIM(V8))&gt;0</formula>
    </cfRule>
    <cfRule type="expression" dxfId="1368" priority="48">
      <formula>AND(ISBLANK(V8),AT8=1)</formula>
    </cfRule>
    <cfRule type="expression" dxfId="1367" priority="49">
      <formula>AT8=0</formula>
    </cfRule>
  </conditionalFormatting>
  <conditionalFormatting sqref="X8:X35">
    <cfRule type="containsText" dxfId="1366" priority="18" operator="containsText" text="NA">
      <formula>NOT(ISERROR(SEARCH("NA",X8)))</formula>
    </cfRule>
    <cfRule type="notContainsBlanks" dxfId="1365" priority="44">
      <formula>LEN(TRIM(X8))&gt;0</formula>
    </cfRule>
    <cfRule type="expression" dxfId="1364" priority="45">
      <formula>AND(ISBLANK(X8),AU8=1)</formula>
    </cfRule>
    <cfRule type="expression" dxfId="1363" priority="46">
      <formula>AU8=0</formula>
    </cfRule>
  </conditionalFormatting>
  <conditionalFormatting sqref="AA8:AA35">
    <cfRule type="containsText" dxfId="1362" priority="15" operator="containsText" text="NA">
      <formula>NOT(ISERROR(SEARCH("NA",AA8)))</formula>
    </cfRule>
    <cfRule type="notContainsBlanks" dxfId="1361" priority="41">
      <formula>LEN(TRIM(AA8))&gt;0</formula>
    </cfRule>
    <cfRule type="expression" dxfId="1360" priority="42">
      <formula>AND(ISBLANK(AA8),AX8=1)</formula>
    </cfRule>
    <cfRule type="expression" dxfId="1359" priority="43">
      <formula>AX8=0</formula>
    </cfRule>
  </conditionalFormatting>
  <conditionalFormatting sqref="G8:G35">
    <cfRule type="containsText" dxfId="1358" priority="13" operator="containsText" text="NA">
      <formula>NOT(ISERROR(SEARCH("NA",G8)))</formula>
    </cfRule>
    <cfRule type="notContainsBlanks" dxfId="1357" priority="38">
      <formula>LEN(TRIM(G8))&gt;0</formula>
    </cfRule>
    <cfRule type="expression" dxfId="1356" priority="39">
      <formula>AND(ISBLANK(G8),AE8=1)</formula>
    </cfRule>
    <cfRule type="expression" dxfId="1355" priority="40">
      <formula>AE8=0</formula>
    </cfRule>
  </conditionalFormatting>
  <conditionalFormatting sqref="F8:F35">
    <cfRule type="containsText" dxfId="1354" priority="14" operator="containsText" text="NA">
      <formula>NOT(ISERROR(SEARCH("NA",F8)))</formula>
    </cfRule>
    <cfRule type="expression" dxfId="1353" priority="36">
      <formula>AND(ISBLANK(F8),AD8=1)</formula>
    </cfRule>
    <cfRule type="expression" dxfId="1352" priority="37">
      <formula>AD8=0</formula>
    </cfRule>
    <cfRule type="notContainsBlanks" dxfId="1351" priority="86">
      <formula>LEN(TRIM(F8))&gt;0</formula>
    </cfRule>
  </conditionalFormatting>
  <conditionalFormatting sqref="J8:J35">
    <cfRule type="containsText" dxfId="1350" priority="31" operator="containsText" text="NA">
      <formula>NOT(ISERROR(SEARCH("NA",J8)))</formula>
    </cfRule>
    <cfRule type="notContainsBlanks" dxfId="1349" priority="33">
      <formula>LEN(TRIM(J8))&gt;0</formula>
    </cfRule>
    <cfRule type="expression" dxfId="1348" priority="34">
      <formula>AND(ISBLANK(J8),AH8=1)</formula>
    </cfRule>
    <cfRule type="expression" dxfId="1347" priority="35">
      <formula>AH8=0</formula>
    </cfRule>
  </conditionalFormatting>
  <conditionalFormatting sqref="W7:W35">
    <cfRule type="containsText" dxfId="1346" priority="9" operator="containsText" text="NA">
      <formula>NOT(ISERROR(SEARCH("NA",W7)))</formula>
    </cfRule>
    <cfRule type="notContainsBlanks" dxfId="1345" priority="10">
      <formula>LEN(TRIM(W7))&gt;0</formula>
    </cfRule>
    <cfRule type="expression" dxfId="1344" priority="11">
      <formula>AND(ISBLANK(W7),#REF!=1)</formula>
    </cfRule>
    <cfRule type="expression" dxfId="1343" priority="12">
      <formula>#REF!=0</formula>
    </cfRule>
  </conditionalFormatting>
  <conditionalFormatting sqref="W7">
    <cfRule type="containsText" dxfId="1342" priority="5" operator="containsText" text="NA">
      <formula>NOT(ISERROR(SEARCH("NA",W7)))</formula>
    </cfRule>
    <cfRule type="notContainsBlanks" dxfId="1341" priority="6">
      <formula>LEN(TRIM(W7))&gt;0</formula>
    </cfRule>
    <cfRule type="expression" dxfId="1340" priority="7">
      <formula>AND(ISBLANK(W7),AU7=1)</formula>
    </cfRule>
    <cfRule type="expression" dxfId="1339" priority="8">
      <formula>AU7=0</formula>
    </cfRule>
  </conditionalFormatting>
  <conditionalFormatting sqref="W8:W35">
    <cfRule type="containsText" dxfId="1338" priority="1" operator="containsText" text="NA">
      <formula>NOT(ISERROR(SEARCH("NA",W8)))</formula>
    </cfRule>
    <cfRule type="notContainsBlanks" dxfId="1337" priority="2">
      <formula>LEN(TRIM(W8))&gt;0</formula>
    </cfRule>
    <cfRule type="expression" dxfId="1336" priority="3">
      <formula>AND(ISBLANK(W8),AU8=1)</formula>
    </cfRule>
    <cfRule type="expression" dxfId="1335" priority="4">
      <formula>AU8=0</formula>
    </cfRule>
  </conditionalFormatting>
  <dataValidations count="5">
    <dataValidation type="custom" allowBlank="1" showInputMessage="1" showErrorMessage="1" error="Vous n'avez rien à produire.&#10;Cliquez sur &quot;Annuler&quot;" sqref="W7:W35 K7:V36 J7:J35 I7:I36 F7:G36">
      <formula1>AD7=1</formula1>
    </dataValidation>
    <dataValidation type="custom" allowBlank="1" showInputMessage="1" showErrorMessage="1" error="Vous n'avez rien à produire.&#10;Cliquez sur &quot;Annuler&quot;" sqref="X7:Y36 AA7:AA36">
      <formula1>AU7=1</formula1>
    </dataValidation>
    <dataValidation allowBlank="1" showInputMessage="1" showErrorMessage="1" prompt="ATTENTION ! &#10;Ne jamais supprimer le contenu de cette cellule" sqref="AG1:AH1"/>
    <dataValidation type="list" allowBlank="1" showInputMessage="1" showErrorMessage="1" sqref="AB7:AB36 AF7:AF35 Z7:Z36">
      <formula1>oui_non</formula1>
    </dataValidation>
    <dataValidation type="custom" allowBlank="1" showInputMessage="1" showErrorMessage="1" error="Vous n'avez rien à produire.&#10;Cliquez sur &quot;Annuler&quot;" sqref="W36">
      <formula1>#REF!=1</formula1>
    </dataValidation>
  </dataValidations>
  <printOptions horizontalCentered="1"/>
  <pageMargins left="0.15748031496062992" right="0.15748031496062992" top="0.86614173228346458" bottom="0.43307086614173229" header="0.15748031496062992" footer="0.15748031496062992"/>
  <pageSetup paperSize="8" fitToHeight="0" orientation="landscape" r:id="rId1"/>
  <headerFooter>
    <oddHeader>&amp;C&amp;"-,Gras"&amp;9&amp;K000000&amp;F
- &amp;A -</oddHeader>
    <oddFooter>&amp;C&amp;"+,Normal"&amp;9- &amp;P / &amp;N -&amp;R&amp;9&amp;D
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/>
    <pageSetUpPr fitToPage="1"/>
  </sheetPr>
  <dimension ref="A1:AX36"/>
  <sheetViews>
    <sheetView showGridLines="0" topLeftCell="A2" zoomScale="80" zoomScaleNormal="80" workbookViewId="0">
      <selection activeCell="AX2" sqref="AD1:AX1048576"/>
    </sheetView>
  </sheetViews>
  <sheetFormatPr baseColWidth="10" defaultColWidth="15" defaultRowHeight="15"/>
  <cols>
    <col min="1" max="1" width="26.42578125" customWidth="1"/>
    <col min="2" max="3" width="8.7109375" style="6" customWidth="1"/>
    <col min="4" max="4" width="8.7109375" style="22" customWidth="1"/>
    <col min="5" max="5" width="1.7109375" customWidth="1"/>
    <col min="6" max="7" width="6.7109375" customWidth="1"/>
    <col min="8" max="8" width="1.7109375" customWidth="1"/>
    <col min="9" max="12" width="6.7109375" customWidth="1"/>
    <col min="13" max="14" width="11.7109375" customWidth="1"/>
    <col min="15" max="18" width="6.7109375" customWidth="1"/>
    <col min="19" max="20" width="5.7109375" customWidth="1"/>
    <col min="21" max="24" width="6.7109375" customWidth="1"/>
    <col min="25" max="25" width="14.42578125" customWidth="1"/>
    <col min="26" max="26" width="1.7109375" customWidth="1"/>
    <col min="27" max="27" width="6.7109375" customWidth="1"/>
    <col min="28" max="28" width="1.7109375" customWidth="1"/>
    <col min="29" max="29" width="1.7109375" style="28" customWidth="1"/>
    <col min="30" max="31" width="6.7109375" hidden="1" customWidth="1"/>
    <col min="32" max="32" width="1.7109375" hidden="1" customWidth="1"/>
    <col min="33" max="36" width="6.7109375" hidden="1" customWidth="1"/>
    <col min="37" max="37" width="7.140625" hidden="1" customWidth="1"/>
    <col min="38" max="38" width="7.7109375" hidden="1" customWidth="1"/>
    <col min="39" max="47" width="6.7109375" hidden="1" customWidth="1"/>
    <col min="48" max="48" width="8.28515625" hidden="1" customWidth="1"/>
    <col min="49" max="49" width="1.7109375" hidden="1" customWidth="1"/>
    <col min="50" max="50" width="6.7109375" hidden="1" customWidth="1"/>
  </cols>
  <sheetData>
    <row r="1" spans="1:50">
      <c r="A1" s="138" t="s">
        <v>81</v>
      </c>
      <c r="B1" s="191" t="str">
        <f>+Paramètres!B7</f>
        <v>Cabinet CROCRCC</v>
      </c>
      <c r="C1" s="191"/>
      <c r="D1" s="191"/>
      <c r="AD1" s="35" t="s">
        <v>26</v>
      </c>
      <c r="AE1" s="36" t="s">
        <v>73</v>
      </c>
      <c r="AG1" s="37">
        <v>4</v>
      </c>
      <c r="AH1" s="37"/>
    </row>
    <row r="2" spans="1:50" ht="26.25">
      <c r="A2" s="190" t="str">
        <f>"Échéances clients du mois de Avril "&amp;Paramètres!B9</f>
        <v>Échéances clients du mois de Avril 2015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90"/>
    </row>
    <row r="3" spans="1:50" ht="15.75" thickBot="1"/>
    <row r="4" spans="1:50" s="34" customFormat="1" ht="70.5" customHeight="1">
      <c r="A4" s="192" t="s">
        <v>24</v>
      </c>
      <c r="B4" s="193"/>
      <c r="C4" s="193"/>
      <c r="D4" s="194"/>
      <c r="E4" s="32"/>
      <c r="F4" s="192" t="s">
        <v>46</v>
      </c>
      <c r="G4" s="194"/>
      <c r="H4" s="32"/>
      <c r="I4" s="192" t="s">
        <v>47</v>
      </c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32"/>
      <c r="AA4" s="87" t="s">
        <v>2</v>
      </c>
      <c r="AB4" s="32"/>
      <c r="AC4" s="33"/>
      <c r="AD4" s="195" t="s">
        <v>32</v>
      </c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7"/>
    </row>
    <row r="5" spans="1:50" ht="36" customHeight="1">
      <c r="A5" s="93" t="s">
        <v>3</v>
      </c>
      <c r="B5" s="94" t="s">
        <v>7</v>
      </c>
      <c r="C5" s="94" t="s">
        <v>5</v>
      </c>
      <c r="D5" s="95" t="s">
        <v>8</v>
      </c>
      <c r="E5" s="20"/>
      <c r="F5" s="93" t="s">
        <v>25</v>
      </c>
      <c r="G5" s="96" t="s">
        <v>29</v>
      </c>
      <c r="H5" s="20"/>
      <c r="I5" s="93" t="str">
        <f>JANVIER!I5</f>
        <v>TVA</v>
      </c>
      <c r="J5" s="93" t="str">
        <f>JANVIER!J5</f>
        <v>IR</v>
      </c>
      <c r="K5" s="93" t="str">
        <f>JANVIER!K5</f>
        <v>TVA / FRS ETRANGERS</v>
      </c>
      <c r="L5" s="93" t="str">
        <f>JANVIER!L5</f>
        <v>Contribution sociale de solidarité sur les revenus</v>
      </c>
      <c r="M5" s="93" t="str">
        <f>JANVIER!M5</f>
        <v>Acomptes IS</v>
      </c>
      <c r="N5" s="93" t="str">
        <f>JANVIER!N5</f>
        <v>IS</v>
      </c>
      <c r="O5" s="93" t="str">
        <f>JANVIER!O5</f>
        <v>Liasse Fiscale</v>
      </c>
      <c r="P5" s="93" t="str">
        <f>JANVIER!P5</f>
        <v>TAXE PROF</v>
      </c>
      <c r="Q5" s="93" t="str">
        <f>JANVIER!Q5</f>
        <v>Taxes locales (TE + TSC)</v>
      </c>
      <c r="R5" s="93" t="str">
        <f>JANVIER!R5</f>
        <v>Déclaration annuelle Base T.Prof</v>
      </c>
      <c r="S5" s="93" t="str">
        <f>JANVIER!S5</f>
        <v>Etat 9421</v>
      </c>
      <c r="T5" s="93" t="str">
        <f>JANVIER!T5</f>
        <v>Déclaration annuelle 
RAS sur fournisseurs étrangers</v>
      </c>
      <c r="U5" s="93" t="str">
        <f>JANVIER!U5</f>
        <v>Déclaration Honoraires</v>
      </c>
      <c r="V5" s="93" t="str">
        <f>JANVIER!V5</f>
        <v>Timbres fiscaux</v>
      </c>
      <c r="W5" s="93" t="s">
        <v>118</v>
      </c>
      <c r="X5" s="93" t="str">
        <f>JANVIER!X5</f>
        <v>Déclaration annuelle 
de protata des deductions - TVA</v>
      </c>
      <c r="Y5" s="93" t="str">
        <f>JANVIER!Y5</f>
        <v>Vignette</v>
      </c>
      <c r="Z5" s="20"/>
      <c r="AA5" s="93" t="str">
        <f>JANVIER!AA5</f>
        <v>Office du change</v>
      </c>
      <c r="AB5" s="84"/>
      <c r="AD5" s="85" t="s">
        <v>25</v>
      </c>
      <c r="AE5" s="86" t="s">
        <v>29</v>
      </c>
      <c r="AF5" s="88"/>
      <c r="AG5" s="93" t="str">
        <f t="shared" ref="AG5:AT5" si="0">I5</f>
        <v>TVA</v>
      </c>
      <c r="AH5" s="93" t="str">
        <f t="shared" si="0"/>
        <v>IR</v>
      </c>
      <c r="AI5" s="93" t="str">
        <f t="shared" si="0"/>
        <v>TVA / FRS ETRANGERS</v>
      </c>
      <c r="AJ5" s="93" t="str">
        <f t="shared" si="0"/>
        <v>Contribution sociale de solidarité sur les revenus</v>
      </c>
      <c r="AK5" s="93" t="str">
        <f t="shared" si="0"/>
        <v>Acomptes IS</v>
      </c>
      <c r="AL5" s="93" t="str">
        <f t="shared" si="0"/>
        <v>IS</v>
      </c>
      <c r="AM5" s="93" t="str">
        <f t="shared" si="0"/>
        <v>Liasse Fiscale</v>
      </c>
      <c r="AN5" s="93" t="str">
        <f t="shared" si="0"/>
        <v>TAXE PROF</v>
      </c>
      <c r="AO5" s="93" t="str">
        <f t="shared" si="0"/>
        <v>Taxes locales (TE + TSC)</v>
      </c>
      <c r="AP5" s="93" t="str">
        <f t="shared" si="0"/>
        <v>Déclaration annuelle Base T.Prof</v>
      </c>
      <c r="AQ5" s="93" t="str">
        <f t="shared" si="0"/>
        <v>Etat 9421</v>
      </c>
      <c r="AR5" s="93" t="str">
        <f t="shared" si="0"/>
        <v>Déclaration annuelle 
RAS sur fournisseurs étrangers</v>
      </c>
      <c r="AS5" s="93" t="str">
        <f t="shared" si="0"/>
        <v>Déclaration Honoraires</v>
      </c>
      <c r="AT5" s="93" t="str">
        <f t="shared" si="0"/>
        <v>Timbres fiscaux</v>
      </c>
      <c r="AU5" s="93" t="str">
        <f>X5</f>
        <v>Déclaration annuelle 
de protata des deductions - TVA</v>
      </c>
      <c r="AV5" s="93" t="str">
        <f>Y5</f>
        <v>Vignette</v>
      </c>
      <c r="AW5" s="89"/>
      <c r="AX5" s="93" t="str">
        <f t="shared" ref="AX5" si="1">AA5</f>
        <v>Office du change</v>
      </c>
    </row>
    <row r="6" spans="1:50" s="91" customFormat="1">
      <c r="A6" s="103"/>
      <c r="B6" s="104"/>
      <c r="C6" s="104"/>
      <c r="D6" s="105"/>
      <c r="E6" s="20"/>
      <c r="F6" s="103"/>
      <c r="G6" s="106"/>
      <c r="H6" s="20"/>
      <c r="I6" s="103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20"/>
      <c r="AA6" s="107"/>
      <c r="AB6" s="84"/>
      <c r="AD6" s="108"/>
      <c r="AE6" s="109"/>
      <c r="AF6" s="88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92"/>
      <c r="AX6" s="110"/>
    </row>
    <row r="7" spans="1:50" s="123" customFormat="1">
      <c r="A7" s="113" t="str">
        <f>IF(ISBLANK('Informations clients'!A7),"",'Informations clients'!A7)</f>
        <v>CLT/7</v>
      </c>
      <c r="B7" s="124" t="str">
        <f>IF(ISBLANK('Informations clients'!C7),"",'Informations clients'!C7)</f>
        <v/>
      </c>
      <c r="C7" s="124" t="str">
        <f>IF(ISBLANK('Informations clients'!E7),"",'Informations clients'!E7)</f>
        <v>Consultant 3</v>
      </c>
      <c r="D7" s="126">
        <f>IF(ISBLANK('Informations clients'!G7),"",'Informations clients'!G7)</f>
        <v>42277</v>
      </c>
      <c r="E7" s="114"/>
      <c r="F7" s="127"/>
      <c r="G7" s="128"/>
      <c r="H7" s="114"/>
      <c r="I7" s="127"/>
      <c r="J7" s="129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14"/>
      <c r="AA7" s="131"/>
      <c r="AB7" s="115"/>
      <c r="AC7" s="116"/>
      <c r="AD7" s="117">
        <f>+IF(ISBLANK('Informations clients'!I7),0,
IF($AG$1=MONTH('Informations clients'!K7),1,0))</f>
        <v>1</v>
      </c>
      <c r="AE7" s="118">
        <f>+IF(ISBLANK('Informations clients'!J7),0,
IF(MONTH('Informations clients'!K7)=$AG$1,1,0))</f>
        <v>1</v>
      </c>
      <c r="AF7" s="119"/>
      <c r="AG7">
        <f>+IF(ISBLANK('Informations clients'!$N7),0,IF('Informations clients'!$N7="Réel mensuel",1,IF('Informations clients'!$N7="Réel trimestriel",IF(AND($AG$1=3,$AG$1=6,$AG$1=9,$AG$1=12),1,0),0)))</f>
        <v>1</v>
      </c>
      <c r="AH7" s="120">
        <f>+IF(ISBLANK('Informations clients'!O7),0,
IF(VLOOKUP('Informations clients'!O7,Technique!$A$79:$B$81,2,FALSE)=1,0,
IF(VLOOKUP('Informations clients'!O7,Technique!$A$79:$B$81,2,FALSE)=2,1,
IF($AG$1=1,1,0))))</f>
        <v>0</v>
      </c>
      <c r="AI7" s="120">
        <f>+IF(ISBLANK('Informations clients'!P7),0,
IF(MONTH('Informations clients'!T7)=$AG$1,1,0))</f>
        <v>0</v>
      </c>
      <c r="AJ7" s="120">
        <f>+IF(ISBLANK('Informations clients'!Q7),0,IF($AG$1=EDATE('Informations clients'!G7,3),1,0))</f>
        <v>0</v>
      </c>
      <c r="AK7" s="120">
        <f>+IF(ISBLANK('Informations clients'!R7),0,
IF($AG$1=5,1,0))</f>
        <v>0</v>
      </c>
      <c r="AL7" s="120">
        <f>+IF(ISBLANK('Informations clients'!G7),0,IF($AG$1=3,1,0))</f>
        <v>0</v>
      </c>
      <c r="AM7" s="120">
        <f>+IF(ISBLANK('Informations clients'!G7),0,IF($AG$1=3,1,0))</f>
        <v>0</v>
      </c>
      <c r="AN7" s="120">
        <f>IF(ISBLANK('Informations clients'!U7),0,
IF($AG$1=12,1,0))</f>
        <v>0</v>
      </c>
      <c r="AO7" s="120">
        <f>IF(ISBLANK('Informations clients'!#REF!),0,
IF($AG$1=6,1,0))</f>
        <v>0</v>
      </c>
      <c r="AP7" s="120">
        <f>IF(ISBLANK('Informations clients'!#REF!),0,
IF($AG$1=12,1,0))</f>
        <v>0</v>
      </c>
      <c r="AQ7" s="120">
        <f>+IF(ISBLANK('Informations clients'!X7),0,IF($AG$1=2,1,0))</f>
        <v>0</v>
      </c>
      <c r="AR7" s="120">
        <f>IF(ISBLANK('Informations clients'!L7),0,
IF($AG$1=2,1,0))</f>
        <v>0</v>
      </c>
      <c r="AS7" s="120">
        <f>IF(ISBLANK('Informations clients'!AF7),0,
IF(ISBLANK('Informations clients'!U7),0,IF(VLOOKUP('Informations clients'!AF7,Technique!$H$45:$I$48,2,FALSE)=1,0,INDEX(Technique!$B$45:$F$58,MATCH($AG$1,Technique!$B$45:$B$58,0),MATCH('Informations clients'!AF7,Technique!$B$45:$F$45,0)))))</f>
        <v>0</v>
      </c>
      <c r="AT7" s="120">
        <f>+IF(ISBLANK('Informations clients'!AF7),0,
IF(ISBLANK('Informations clients'!V7),0,IF(VLOOKUP('Informations clients'!AF7,Technique!$H$45:$I$48,2,FALSE)=1,0,INDEX(Technique!$B$62:$F$75,MATCH($AG$1,Technique!$B$62:$B$75,0),MATCH('Informations clients'!AF7,Technique!$B$62:$F$62,0)))))</f>
        <v>0</v>
      </c>
      <c r="AU7" s="120">
        <f>+IF(ISBLANK('Informations clients'!AF7),0,
IF(ISBLANK('Informations clients'!W7),0,IF(AND($AG$1=5,VLOOKUP('Informations clients'!AF7,Technique!$H$45:$I$48,2,FALSE)=4),1,0)))</f>
        <v>0</v>
      </c>
      <c r="AV7" s="120">
        <f>+IF(ISBLANK('Informations clients'!X7),0,IF($AG$1=5,1,0))</f>
        <v>0</v>
      </c>
      <c r="AW7" s="121"/>
      <c r="AX7" s="122">
        <f>+IF(ISBLANK('Informations clients'!AG7),0,
IF($AG$1=5,1,0))</f>
        <v>0</v>
      </c>
    </row>
    <row r="8" spans="1:50" s="123" customFormat="1" ht="11.25">
      <c r="A8" s="113" t="str">
        <f>IF(ISBLANK('Informations clients'!A8),"",'Informations clients'!A8)</f>
        <v>CLT/8</v>
      </c>
      <c r="B8" s="124" t="str">
        <f>IF(ISBLANK('Informations clients'!C8),"",'Informations clients'!C8)</f>
        <v/>
      </c>
      <c r="C8" s="124" t="str">
        <f>IF(ISBLANK('Informations clients'!E8),"",'Informations clients'!E8)</f>
        <v>Consultant 2</v>
      </c>
      <c r="D8" s="126">
        <f>IF(ISBLANK('Informations clients'!G8),"",'Informations clients'!G8)</f>
        <v>42369</v>
      </c>
      <c r="E8" s="114"/>
      <c r="F8" s="127"/>
      <c r="G8" s="128"/>
      <c r="H8" s="114"/>
      <c r="I8" s="127"/>
      <c r="J8" s="129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14"/>
      <c r="AA8" s="131"/>
      <c r="AB8" s="115"/>
      <c r="AC8" s="116"/>
      <c r="AD8" s="117">
        <f>+IF(ISBLANK('Informations clients'!I8),0,
IF($AG$1=MONTH('Informations clients'!K8),1,0))</f>
        <v>0</v>
      </c>
      <c r="AE8" s="118">
        <f>+IF(ISBLANK('Informations clients'!J8),0,
IF(MONTH('Informations clients'!K8)=$AG$1,1,0))</f>
        <v>0</v>
      </c>
      <c r="AF8" s="119"/>
      <c r="AG8" s="117">
        <f>+IF(ISBLANK('Informations clients'!N8),0,
INDEX(Technique!$B$11:$F$23,MATCH($AG$1,Technique!$B$11:$B$23,0),MATCH(VLOOKUP('Informations clients'!N8,Technique!$A$4:$B$6,2,FALSE),Technique!$B$11:$F$11,0)))</f>
        <v>1</v>
      </c>
      <c r="AH8" s="120">
        <f>+IF(ISBLANK('Informations clients'!O8),0,
IF(VLOOKUP('Informations clients'!O8,Technique!$A$79:$B$81,2,FALSE)=1,0,
IF(VLOOKUP('Informations clients'!O8,Technique!$A$79:$B$81,2,FALSE)=2,1,
IF($AG$1=1,1,0))))</f>
        <v>1</v>
      </c>
      <c r="AI8" s="120">
        <f>+IF(ISBLANK('Informations clients'!P8),0,
IF(MONTH('Informations clients'!T8)=$AG$1,1,0))</f>
        <v>0</v>
      </c>
      <c r="AJ8" s="120">
        <f>+IF(ISBLANK('Informations clients'!Q8),0,IF($AG$1=EDATE('Informations clients'!G8,3),1,0))</f>
        <v>0</v>
      </c>
      <c r="AK8" s="120">
        <f>+IF(ISBLANK('Informations clients'!R8),0,
IF($AG$1=5,1,0))</f>
        <v>0</v>
      </c>
      <c r="AL8" s="120">
        <f>+IF(ISBLANK('Informations clients'!G8),0,IF($AG$1=3,1,0))</f>
        <v>0</v>
      </c>
      <c r="AM8" s="120">
        <f>+IF(ISBLANK('Informations clients'!G8),0,IF($AG$1=3,1,0))</f>
        <v>0</v>
      </c>
      <c r="AN8" s="120">
        <f>IF(ISBLANK('Informations clients'!U8),0,
IF($AG$1=12,1,0))</f>
        <v>0</v>
      </c>
      <c r="AO8" s="120">
        <f>IF(ISBLANK('Informations clients'!#REF!),0,
IF($AG$1=6,1,0))</f>
        <v>0</v>
      </c>
      <c r="AP8" s="120">
        <f>IF(ISBLANK('Informations clients'!#REF!),0,
IF($AG$1=12,1,0))</f>
        <v>0</v>
      </c>
      <c r="AQ8" s="120">
        <f>+IF(ISBLANK('Informations clients'!X8),0,IF($AG$1=2,1,0))</f>
        <v>0</v>
      </c>
      <c r="AR8" s="120">
        <f>IF(ISBLANK('Informations clients'!L8),0,
IF($AG$1=2,1,0))</f>
        <v>0</v>
      </c>
      <c r="AS8" s="120">
        <f>IF(ISBLANK('Informations clients'!AF8),0,
IF(ISBLANK('Informations clients'!U8),0,IF(VLOOKUP('Informations clients'!AF8,Technique!$H$45:$I$48,2,FALSE)=1,0,INDEX(Technique!$B$45:$F$58,MATCH($AG$1,Technique!$B$45:$B$58,0),MATCH('Informations clients'!AF8,Technique!$B$45:$F$45,0)))))</f>
        <v>0</v>
      </c>
      <c r="AT8" s="120">
        <f>+IF(ISBLANK('Informations clients'!AF8),0,
IF(ISBLANK('Informations clients'!V8),0,IF(VLOOKUP('Informations clients'!AF8,Technique!$H$45:$I$48,2,FALSE)=1,0,INDEX(Technique!$B$62:$F$75,MATCH($AG$1,Technique!$B$62:$B$75,0),MATCH('Informations clients'!AF8,Technique!$B$62:$F$62,0)))))</f>
        <v>0</v>
      </c>
      <c r="AU8" s="120">
        <f>+IF(ISBLANK('Informations clients'!AF8),0,
IF(AND($AG$1=5,VLOOKUP('Informations clients'!AF8,Technique!$H$45:$I$48,2,FALSE)=4),1,0))</f>
        <v>0</v>
      </c>
      <c r="AV8" s="120">
        <f>+IF(ISBLANK('Informations clients'!X8),0,IF($AG$1=5,1,0))</f>
        <v>0</v>
      </c>
      <c r="AW8" s="121"/>
      <c r="AX8" s="122">
        <f>+IF(ISBLANK('Informations clients'!AG8),0,
IF($AG$1=5,1,0))</f>
        <v>0</v>
      </c>
    </row>
    <row r="9" spans="1:50" s="123" customFormat="1" ht="11.25">
      <c r="A9" s="113" t="str">
        <f>IF(ISBLANK('Informations clients'!A9),"",'Informations clients'!A9)</f>
        <v/>
      </c>
      <c r="B9" s="124" t="str">
        <f>IF(ISBLANK('Informations clients'!C9),"",'Informations clients'!C9)</f>
        <v/>
      </c>
      <c r="C9" s="124" t="str">
        <f>IF(ISBLANK('Informations clients'!E9),"",'Informations clients'!E9)</f>
        <v/>
      </c>
      <c r="D9" s="126">
        <f>IF(ISBLANK('Informations clients'!G9),"",'Informations clients'!G9)</f>
        <v>42185</v>
      </c>
      <c r="E9" s="114"/>
      <c r="F9" s="127"/>
      <c r="G9" s="128"/>
      <c r="H9" s="114"/>
      <c r="I9" s="127"/>
      <c r="J9" s="129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14"/>
      <c r="AA9" s="131"/>
      <c r="AB9" s="115"/>
      <c r="AC9" s="116"/>
      <c r="AD9" s="117">
        <f>+IF(ISBLANK('Informations clients'!I9),0,
IF($AG$1=MONTH('Informations clients'!K9),1,0))</f>
        <v>0</v>
      </c>
      <c r="AE9" s="118">
        <f>+IF(ISBLANK('Informations clients'!J9),0,
IF(MONTH('Informations clients'!K9)=$AG$1,1,0))</f>
        <v>0</v>
      </c>
      <c r="AF9" s="119"/>
      <c r="AG9" s="117">
        <f>+IF(ISBLANK('Informations clients'!N9),0,
INDEX(Technique!$B$11:$F$23,MATCH($AG$1,Technique!$B$11:$B$23,0),MATCH(VLOOKUP('Informations clients'!N9,Technique!$A$4:$B$6,2,FALSE),Technique!$B$11:$F$11,0)))</f>
        <v>0</v>
      </c>
      <c r="AH9" s="120">
        <f>+IF(ISBLANK('Informations clients'!O9),0,
IF(VLOOKUP('Informations clients'!O9,Technique!$A$79:$B$81,2,FALSE)=1,0,
IF(VLOOKUP('Informations clients'!O9,Technique!$A$79:$B$81,2,FALSE)=2,1,
IF($AG$1=1,1,0))))</f>
        <v>0</v>
      </c>
      <c r="AI9" s="120">
        <f>+IF(ISBLANK('Informations clients'!P9),0,
IF(MONTH('Informations clients'!T9)=$AG$1,1,0))</f>
        <v>0</v>
      </c>
      <c r="AJ9" s="120">
        <f>+IF(ISBLANK('Informations clients'!Q9),0,IF($AG$1=EDATE('Informations clients'!G9,3),1,0))</f>
        <v>0</v>
      </c>
      <c r="AK9" s="120">
        <f>+IF(ISBLANK('Informations clients'!R9),0,
IF($AG$1=5,1,0))</f>
        <v>0</v>
      </c>
      <c r="AL9" s="120">
        <f>+IF(ISBLANK('Informations clients'!G9),0,IF($AG$1=3,1,0))</f>
        <v>0</v>
      </c>
      <c r="AM9" s="120">
        <f>+IF(ISBLANK('Informations clients'!G9),0,IF($AG$1=3,1,0))</f>
        <v>0</v>
      </c>
      <c r="AN9" s="120">
        <f>IF(ISBLANK('Informations clients'!U9),0,
IF($AG$1=12,1,0))</f>
        <v>0</v>
      </c>
      <c r="AO9" s="120">
        <f>IF(ISBLANK('Informations clients'!#REF!),0,
IF($AG$1=6,1,0))</f>
        <v>0</v>
      </c>
      <c r="AP9" s="120">
        <f>IF(ISBLANK('Informations clients'!#REF!),0,
IF($AG$1=12,1,0))</f>
        <v>0</v>
      </c>
      <c r="AQ9" s="120">
        <f>+IF(ISBLANK('Informations clients'!X9),0,IF($AG$1=2,1,0))</f>
        <v>0</v>
      </c>
      <c r="AR9" s="120">
        <f>IF(ISBLANK('Informations clients'!L9),0,
IF($AG$1=2,1,0))</f>
        <v>0</v>
      </c>
      <c r="AS9" s="120">
        <f>IF(ISBLANK('Informations clients'!AF9),0,
IF(ISBLANK('Informations clients'!U9),0,IF(VLOOKUP('Informations clients'!AF9,Technique!$H$45:$I$48,2,FALSE)=1,0,INDEX(Technique!$B$45:$F$58,MATCH($AG$1,Technique!$B$45:$B$58,0),MATCH('Informations clients'!AF9,Technique!$B$45:$F$45,0)))))</f>
        <v>0</v>
      </c>
      <c r="AT9" s="120">
        <f>+IF(ISBLANK('Informations clients'!AF9),0,
IF(ISBLANK('Informations clients'!V9),0,IF(VLOOKUP('Informations clients'!AF9,Technique!$H$45:$I$48,2,FALSE)=1,0,INDEX(Technique!$B$62:$F$75,MATCH($AG$1,Technique!$B$62:$B$75,0),MATCH('Informations clients'!AF9,Technique!$B$62:$F$62,0)))))</f>
        <v>0</v>
      </c>
      <c r="AU9" s="120">
        <f>+IF(ISBLANK('Informations clients'!AF9),0,
IF(AND($AG$1=5,VLOOKUP('Informations clients'!AF9,Technique!$H$45:$I$48,2,FALSE)=4),1,0))</f>
        <v>0</v>
      </c>
      <c r="AV9" s="120">
        <f>+IF(ISBLANK('Informations clients'!X9),0,IF($AG$1=5,1,0))</f>
        <v>0</v>
      </c>
      <c r="AW9" s="121"/>
      <c r="AX9" s="122">
        <f>+IF(ISBLANK('Informations clients'!AG9),0,
IF($AG$1=5,1,0))</f>
        <v>0</v>
      </c>
    </row>
    <row r="10" spans="1:50" s="123" customFormat="1" ht="11.25">
      <c r="A10" s="113" t="str">
        <f>IF(ISBLANK('Informations clients'!A10),"",'Informations clients'!A10)</f>
        <v/>
      </c>
      <c r="B10" s="124" t="str">
        <f>IF(ISBLANK('Informations clients'!C10),"",'Informations clients'!C10)</f>
        <v/>
      </c>
      <c r="C10" s="124" t="str">
        <f>IF(ISBLANK('Informations clients'!E10),"",'Informations clients'!E10)</f>
        <v/>
      </c>
      <c r="D10" s="126">
        <f>IF(ISBLANK('Informations clients'!G10),"",'Informations clients'!G10)</f>
        <v>42369</v>
      </c>
      <c r="E10" s="114"/>
      <c r="F10" s="127"/>
      <c r="G10" s="128"/>
      <c r="H10" s="114"/>
      <c r="I10" s="127"/>
      <c r="J10" s="129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14"/>
      <c r="AA10" s="131"/>
      <c r="AB10" s="115"/>
      <c r="AC10" s="116"/>
      <c r="AD10" s="117">
        <f>+IF(ISBLANK('Informations clients'!I10),0,
IF($AG$1=MONTH('Informations clients'!K10),1,0))</f>
        <v>0</v>
      </c>
      <c r="AE10" s="118">
        <f>+IF(ISBLANK('Informations clients'!J10),0,
IF(MONTH('Informations clients'!K10)=$AG$1,1,0))</f>
        <v>0</v>
      </c>
      <c r="AF10" s="119"/>
      <c r="AG10" s="117">
        <f>+IF(ISBLANK('Informations clients'!N10),0,
INDEX(Technique!$B$11:$F$23,MATCH($AG$1,Technique!$B$11:$B$23,0),MATCH(VLOOKUP('Informations clients'!N10,Technique!$A$4:$B$6,2,FALSE),Technique!$B$11:$F$11,0)))</f>
        <v>1</v>
      </c>
      <c r="AH10" s="120">
        <f>+IF(ISBLANK('Informations clients'!O10),0,
IF(VLOOKUP('Informations clients'!O10,Technique!$A$79:$B$81,2,FALSE)=1,0,
IF(VLOOKUP('Informations clients'!O10,Technique!$A$79:$B$81,2,FALSE)=2,1,
IF($AG$1=1,1,0))))</f>
        <v>0</v>
      </c>
      <c r="AI10" s="120">
        <f>+IF(ISBLANK('Informations clients'!P10),0,
IF(MONTH('Informations clients'!T10)=$AG$1,1,0))</f>
        <v>0</v>
      </c>
      <c r="AJ10" s="120">
        <f>+IF(ISBLANK('Informations clients'!Q10),0,IF($AG$1=EDATE('Informations clients'!G10,3),1,0))</f>
        <v>0</v>
      </c>
      <c r="AK10" s="120">
        <f>+IF(ISBLANK('Informations clients'!R10),0,
IF($AG$1=5,1,0))</f>
        <v>0</v>
      </c>
      <c r="AL10" s="120">
        <f>+IF(ISBLANK('Informations clients'!G10),0,IF($AG$1=3,1,0))</f>
        <v>0</v>
      </c>
      <c r="AM10" s="120">
        <f>+IF(ISBLANK('Informations clients'!G10),0,IF($AG$1=3,1,0))</f>
        <v>0</v>
      </c>
      <c r="AN10" s="120">
        <f>IF(ISBLANK('Informations clients'!U10),0,
IF($AG$1=12,1,0))</f>
        <v>0</v>
      </c>
      <c r="AO10" s="120">
        <f>IF(ISBLANK('Informations clients'!#REF!),0,
IF($AG$1=6,1,0))</f>
        <v>0</v>
      </c>
      <c r="AP10" s="120">
        <f>IF(ISBLANK('Informations clients'!#REF!),0,
IF($AG$1=12,1,0))</f>
        <v>0</v>
      </c>
      <c r="AQ10" s="120">
        <f>+IF(ISBLANK('Informations clients'!X10),0,IF($AG$1=2,1,0))</f>
        <v>0</v>
      </c>
      <c r="AR10" s="120">
        <f>IF(ISBLANK('Informations clients'!L10),0,
IF($AG$1=2,1,0))</f>
        <v>0</v>
      </c>
      <c r="AS10" s="120">
        <f>IF(ISBLANK('Informations clients'!AF10),0,
IF(ISBLANK('Informations clients'!U10),0,IF(VLOOKUP('Informations clients'!AF10,Technique!$H$45:$I$48,2,FALSE)=1,0,INDEX(Technique!$B$45:$F$58,MATCH($AG$1,Technique!$B$45:$B$58,0),MATCH('Informations clients'!AF10,Technique!$B$45:$F$45,0)))))</f>
        <v>0</v>
      </c>
      <c r="AT10" s="120">
        <f>+IF(ISBLANK('Informations clients'!AF10),0,
IF(ISBLANK('Informations clients'!V10),0,IF(VLOOKUP('Informations clients'!AF10,Technique!$H$45:$I$48,2,FALSE)=1,0,INDEX(Technique!$B$62:$F$75,MATCH($AG$1,Technique!$B$62:$B$75,0),MATCH('Informations clients'!AF10,Technique!$B$62:$F$62,0)))))</f>
        <v>0</v>
      </c>
      <c r="AU10" s="120">
        <f>+IF(ISBLANK('Informations clients'!AF10),0,
IF(AND($AG$1=5,VLOOKUP('Informations clients'!AF10,Technique!$H$45:$I$48,2,FALSE)=4),1,0))</f>
        <v>0</v>
      </c>
      <c r="AV10" s="120">
        <f>+IF(ISBLANK('Informations clients'!X10),0,IF($AG$1=5,1,0))</f>
        <v>0</v>
      </c>
      <c r="AW10" s="121"/>
      <c r="AX10" s="122">
        <f>+IF(ISBLANK('Informations clients'!AG10),0,
IF($AG$1=5,1,0))</f>
        <v>0</v>
      </c>
    </row>
    <row r="11" spans="1:50" s="123" customFormat="1" ht="11.25">
      <c r="A11" s="113" t="str">
        <f>IF(ISBLANK('Informations clients'!A11),"",'Informations clients'!A11)</f>
        <v/>
      </c>
      <c r="B11" s="124" t="str">
        <f>IF(ISBLANK('Informations clients'!C11),"",'Informations clients'!C11)</f>
        <v/>
      </c>
      <c r="C11" s="124" t="str">
        <f>IF(ISBLANK('Informations clients'!E11),"",'Informations clients'!E11)</f>
        <v/>
      </c>
      <c r="D11" s="126" t="str">
        <f>IF(ISBLANK('Informations clients'!G11),"",'Informations clients'!G11)</f>
        <v/>
      </c>
      <c r="E11" s="114"/>
      <c r="F11" s="127"/>
      <c r="G11" s="128"/>
      <c r="H11" s="114"/>
      <c r="I11" s="127"/>
      <c r="J11" s="129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14"/>
      <c r="AA11" s="131"/>
      <c r="AB11" s="115"/>
      <c r="AC11" s="116"/>
      <c r="AD11" s="117">
        <f>+IF(ISBLANK('Informations clients'!I11),0,
IF($AG$1=MONTH('Informations clients'!K11),1,0))</f>
        <v>0</v>
      </c>
      <c r="AE11" s="118">
        <f>+IF(ISBLANK('Informations clients'!J11),0,
IF(MONTH('Informations clients'!K11)=$AG$1,1,0))</f>
        <v>0</v>
      </c>
      <c r="AF11" s="119"/>
      <c r="AG11" s="117">
        <f>+IF(ISBLANK('Informations clients'!N11),0,
INDEX(Technique!$B$11:$F$23,MATCH($AG$1,Technique!$B$11:$B$23,0),MATCH(VLOOKUP('Informations clients'!N11,Technique!$A$4:$B$6,2,FALSE),Technique!$B$11:$F$11,0)))</f>
        <v>0</v>
      </c>
      <c r="AH11" s="120">
        <f>+IF(ISBLANK('Informations clients'!O11),0,
IF(VLOOKUP('Informations clients'!O11,Technique!$A$79:$B$81,2,FALSE)=1,0,
IF(VLOOKUP('Informations clients'!O11,Technique!$A$79:$B$81,2,FALSE)=2,1,
IF($AG$1=1,1,0))))</f>
        <v>0</v>
      </c>
      <c r="AI11" s="120">
        <f>+IF(ISBLANK('Informations clients'!P11),0,
IF(MONTH('Informations clients'!T11)=$AG$1,1,0))</f>
        <v>0</v>
      </c>
      <c r="AJ11" s="120">
        <f>+IF(ISBLANK('Informations clients'!Q11),0,IF($AG$1=EDATE('Informations clients'!G11,3),1,0))</f>
        <v>0</v>
      </c>
      <c r="AK11" s="120">
        <f>+IF(ISBLANK('Informations clients'!R11),0,
IF($AG$1=5,1,0))</f>
        <v>0</v>
      </c>
      <c r="AL11" s="120">
        <f>+IF(ISBLANK('Informations clients'!G11),0,IF($AG$1=3,1,0))</f>
        <v>0</v>
      </c>
      <c r="AM11" s="120">
        <f>+IF(ISBLANK('Informations clients'!G11),0,IF($AG$1=3,1,0))</f>
        <v>0</v>
      </c>
      <c r="AN11" s="120">
        <f>IF(ISBLANK('Informations clients'!U11),0,
IF($AG$1=12,1,0))</f>
        <v>0</v>
      </c>
      <c r="AO11" s="120">
        <f>IF(ISBLANK('Informations clients'!#REF!),0,
IF($AG$1=6,1,0))</f>
        <v>0</v>
      </c>
      <c r="AP11" s="120">
        <f>IF(ISBLANK('Informations clients'!#REF!),0,
IF($AG$1=12,1,0))</f>
        <v>0</v>
      </c>
      <c r="AQ11" s="120">
        <f>+IF(ISBLANK('Informations clients'!X11),0,IF($AG$1=2,1,0))</f>
        <v>0</v>
      </c>
      <c r="AR11" s="120">
        <f>IF(ISBLANK('Informations clients'!L11),0,
IF($AG$1=2,1,0))</f>
        <v>0</v>
      </c>
      <c r="AS11" s="120">
        <f>IF(ISBLANK('Informations clients'!AF11),0,
IF(ISBLANK('Informations clients'!U11),0,IF(VLOOKUP('Informations clients'!AF11,Technique!$H$45:$I$48,2,FALSE)=1,0,INDEX(Technique!$B$45:$F$58,MATCH($AG$1,Technique!$B$45:$B$58,0),MATCH('Informations clients'!AF11,Technique!$B$45:$F$45,0)))))</f>
        <v>0</v>
      </c>
      <c r="AT11" s="120">
        <f>+IF(ISBLANK('Informations clients'!AF11),0,
IF(ISBLANK('Informations clients'!V11),0,IF(VLOOKUP('Informations clients'!AF11,Technique!$H$45:$I$48,2,FALSE)=1,0,INDEX(Technique!$B$62:$F$75,MATCH($AG$1,Technique!$B$62:$B$75,0),MATCH('Informations clients'!AF11,Technique!$B$62:$F$62,0)))))</f>
        <v>0</v>
      </c>
      <c r="AU11" s="120">
        <f>+IF(ISBLANK('Informations clients'!AF11),0,
IF(AND($AG$1=5,VLOOKUP('Informations clients'!AF11,Technique!$H$45:$I$48,2,FALSE)=4),1,0))</f>
        <v>0</v>
      </c>
      <c r="AV11" s="120">
        <f>+IF(ISBLANK('Informations clients'!X11),0,IF($AG$1=5,1,0))</f>
        <v>0</v>
      </c>
      <c r="AW11" s="121"/>
      <c r="AX11" s="122">
        <f>+IF(ISBLANK('Informations clients'!AG11),0,
IF($AG$1=5,1,0))</f>
        <v>0</v>
      </c>
    </row>
    <row r="12" spans="1:50" s="123" customFormat="1" ht="11.25">
      <c r="A12" s="113" t="str">
        <f>IF(ISBLANK('Informations clients'!A12),"",'Informations clients'!A12)</f>
        <v/>
      </c>
      <c r="B12" s="124" t="str">
        <f>IF(ISBLANK('Informations clients'!C12),"",'Informations clients'!C12)</f>
        <v/>
      </c>
      <c r="C12" s="124" t="str">
        <f>IF(ISBLANK('Informations clients'!E12),"",'Informations clients'!E12)</f>
        <v/>
      </c>
      <c r="D12" s="126" t="str">
        <f>IF(ISBLANK('Informations clients'!G12),"",'Informations clients'!G12)</f>
        <v/>
      </c>
      <c r="E12" s="114"/>
      <c r="F12" s="127"/>
      <c r="G12" s="128"/>
      <c r="H12" s="114"/>
      <c r="I12" s="127"/>
      <c r="J12" s="129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14"/>
      <c r="AA12" s="131"/>
      <c r="AB12" s="115"/>
      <c r="AC12" s="116"/>
      <c r="AD12" s="117">
        <f>+IF(ISBLANK('Informations clients'!I12),0,
IF($AG$1=MONTH('Informations clients'!K12),1,0))</f>
        <v>0</v>
      </c>
      <c r="AE12" s="118">
        <f>+IF(ISBLANK('Informations clients'!J12),0,
IF(MONTH('Informations clients'!K12)=$AG$1,1,0))</f>
        <v>0</v>
      </c>
      <c r="AF12" s="119"/>
      <c r="AG12" s="117">
        <f>+IF(ISBLANK('Informations clients'!N12),0,
INDEX(Technique!$B$11:$F$23,MATCH($AG$1,Technique!$B$11:$B$23,0),MATCH(VLOOKUP('Informations clients'!N12,Technique!$A$4:$B$6,2,FALSE),Technique!$B$11:$F$11,0)))</f>
        <v>0</v>
      </c>
      <c r="AH12" s="120">
        <f>+IF(ISBLANK('Informations clients'!O12),0,
IF(VLOOKUP('Informations clients'!O12,Technique!$A$79:$B$81,2,FALSE)=1,0,
IF(VLOOKUP('Informations clients'!O12,Technique!$A$79:$B$81,2,FALSE)=2,1,
IF($AG$1=1,1,0))))</f>
        <v>0</v>
      </c>
      <c r="AI12" s="120">
        <f>+IF(ISBLANK('Informations clients'!P12),0,
IF(MONTH('Informations clients'!T12)=$AG$1,1,0))</f>
        <v>0</v>
      </c>
      <c r="AJ12" s="120">
        <f>+IF(ISBLANK('Informations clients'!Q12),0,IF($AG$1=EDATE('Informations clients'!G12,3),1,0))</f>
        <v>0</v>
      </c>
      <c r="AK12" s="120">
        <f>+IF(ISBLANK('Informations clients'!R12),0,
IF($AG$1=5,1,0))</f>
        <v>0</v>
      </c>
      <c r="AL12" s="120">
        <f>+IF(ISBLANK('Informations clients'!G12),0,IF($AG$1=3,1,0))</f>
        <v>0</v>
      </c>
      <c r="AM12" s="120">
        <f>+IF(ISBLANK('Informations clients'!G12),0,IF($AG$1=3,1,0))</f>
        <v>0</v>
      </c>
      <c r="AN12" s="120">
        <f>IF(ISBLANK('Informations clients'!U12),0,
IF($AG$1=12,1,0))</f>
        <v>0</v>
      </c>
      <c r="AO12" s="120">
        <f>IF(ISBLANK('Informations clients'!#REF!),0,
IF($AG$1=6,1,0))</f>
        <v>0</v>
      </c>
      <c r="AP12" s="120">
        <f>IF(ISBLANK('Informations clients'!#REF!),0,
IF($AG$1=12,1,0))</f>
        <v>0</v>
      </c>
      <c r="AQ12" s="120">
        <f>+IF(ISBLANK('Informations clients'!X12),0,IF($AG$1=2,1,0))</f>
        <v>0</v>
      </c>
      <c r="AR12" s="120">
        <f>IF(ISBLANK('Informations clients'!L12),0,
IF($AG$1=2,1,0))</f>
        <v>0</v>
      </c>
      <c r="AS12" s="120">
        <f>IF(ISBLANK('Informations clients'!AF12),0,
IF(ISBLANK('Informations clients'!U12),0,IF(VLOOKUP('Informations clients'!AF12,Technique!$H$45:$I$48,2,FALSE)=1,0,INDEX(Technique!$B$45:$F$58,MATCH($AG$1,Technique!$B$45:$B$58,0),MATCH('Informations clients'!AF12,Technique!$B$45:$F$45,0)))))</f>
        <v>0</v>
      </c>
      <c r="AT12" s="120">
        <f>+IF(ISBLANK('Informations clients'!AF12),0,
IF(ISBLANK('Informations clients'!V12),0,IF(VLOOKUP('Informations clients'!AF12,Technique!$H$45:$I$48,2,FALSE)=1,0,INDEX(Technique!$B$62:$F$75,MATCH($AG$1,Technique!$B$62:$B$75,0),MATCH('Informations clients'!AF12,Technique!$B$62:$F$62,0)))))</f>
        <v>0</v>
      </c>
      <c r="AU12" s="120">
        <f>+IF(ISBLANK('Informations clients'!AF12),0,
IF(AND($AG$1=5,VLOOKUP('Informations clients'!AF12,Technique!$H$45:$I$48,2,FALSE)=4),1,0))</f>
        <v>0</v>
      </c>
      <c r="AV12" s="120">
        <f>+IF(ISBLANK('Informations clients'!X12),0,IF($AG$1=5,1,0))</f>
        <v>0</v>
      </c>
      <c r="AW12" s="121"/>
      <c r="AX12" s="122">
        <f>+IF(ISBLANK('Informations clients'!AG12),0,
IF($AG$1=5,1,0))</f>
        <v>0</v>
      </c>
    </row>
    <row r="13" spans="1:50" s="123" customFormat="1" ht="11.25">
      <c r="A13" s="113" t="str">
        <f>IF(ISBLANK('Informations clients'!A13),"",'Informations clients'!A13)</f>
        <v/>
      </c>
      <c r="B13" s="124" t="str">
        <f>IF(ISBLANK('Informations clients'!C13),"",'Informations clients'!C13)</f>
        <v/>
      </c>
      <c r="C13" s="124" t="str">
        <f>IF(ISBLANK('Informations clients'!E13),"",'Informations clients'!E13)</f>
        <v/>
      </c>
      <c r="D13" s="126" t="str">
        <f>IF(ISBLANK('Informations clients'!G13),"",'Informations clients'!G13)</f>
        <v/>
      </c>
      <c r="E13" s="114"/>
      <c r="F13" s="127"/>
      <c r="G13" s="128"/>
      <c r="H13" s="114"/>
      <c r="I13" s="127"/>
      <c r="J13" s="129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14"/>
      <c r="AA13" s="131"/>
      <c r="AB13" s="115"/>
      <c r="AC13" s="116"/>
      <c r="AD13" s="117">
        <f>+IF(ISBLANK('Informations clients'!I13),0,
IF($AG$1=MONTH('Informations clients'!K13),1,0))</f>
        <v>0</v>
      </c>
      <c r="AE13" s="118">
        <f>+IF(ISBLANK('Informations clients'!J13),0,
IF(MONTH('Informations clients'!K13)=$AG$1,1,0))</f>
        <v>0</v>
      </c>
      <c r="AF13" s="119"/>
      <c r="AG13" s="117">
        <f>+IF(ISBLANK('Informations clients'!N13),0,
INDEX(Technique!$B$11:$F$23,MATCH($AG$1,Technique!$B$11:$B$23,0),MATCH(VLOOKUP('Informations clients'!N13,Technique!$A$4:$B$6,2,FALSE),Technique!$B$11:$F$11,0)))</f>
        <v>0</v>
      </c>
      <c r="AH13" s="120">
        <f>+IF(ISBLANK('Informations clients'!O13),0,
IF(VLOOKUP('Informations clients'!O13,Technique!$A$79:$B$81,2,FALSE)=1,0,
IF(VLOOKUP('Informations clients'!O13,Technique!$A$79:$B$81,2,FALSE)=2,1,
IF($AG$1=1,1,0))))</f>
        <v>0</v>
      </c>
      <c r="AI13" s="120">
        <f>+IF(ISBLANK('Informations clients'!P13),0,
IF(MONTH('Informations clients'!T13)=$AG$1,1,0))</f>
        <v>0</v>
      </c>
      <c r="AJ13" s="120">
        <f>+IF(ISBLANK('Informations clients'!Q13),0,IF($AG$1=EDATE('Informations clients'!G13,3),1,0))</f>
        <v>0</v>
      </c>
      <c r="AK13" s="120">
        <f>+IF(ISBLANK('Informations clients'!R13),0,
IF($AG$1=5,1,0))</f>
        <v>0</v>
      </c>
      <c r="AL13" s="120">
        <f>+IF(ISBLANK('Informations clients'!G13),0,IF($AG$1=3,1,0))</f>
        <v>0</v>
      </c>
      <c r="AM13" s="120">
        <f>+IF(ISBLANK('Informations clients'!G13),0,IF($AG$1=3,1,0))</f>
        <v>0</v>
      </c>
      <c r="AN13" s="120">
        <f>IF(ISBLANK('Informations clients'!U13),0,
IF($AG$1=12,1,0))</f>
        <v>0</v>
      </c>
      <c r="AO13" s="120">
        <f>IF(ISBLANK('Informations clients'!#REF!),0,
IF($AG$1=6,1,0))</f>
        <v>0</v>
      </c>
      <c r="AP13" s="120">
        <f>IF(ISBLANK('Informations clients'!#REF!),0,
IF($AG$1=12,1,0))</f>
        <v>0</v>
      </c>
      <c r="AQ13" s="120">
        <f>+IF(ISBLANK('Informations clients'!X13),0,IF($AG$1=2,1,0))</f>
        <v>0</v>
      </c>
      <c r="AR13" s="120">
        <f>IF(ISBLANK('Informations clients'!L13),0,
IF($AG$1=2,1,0))</f>
        <v>0</v>
      </c>
      <c r="AS13" s="120">
        <f>IF(ISBLANK('Informations clients'!AF13),0,
IF(ISBLANK('Informations clients'!U13),0,IF(VLOOKUP('Informations clients'!AF13,Technique!$H$45:$I$48,2,FALSE)=1,0,INDEX(Technique!$B$45:$F$58,MATCH($AG$1,Technique!$B$45:$B$58,0),MATCH('Informations clients'!AF13,Technique!$B$45:$F$45,0)))))</f>
        <v>0</v>
      </c>
      <c r="AT13" s="120">
        <f>+IF(ISBLANK('Informations clients'!AF13),0,
IF(ISBLANK('Informations clients'!V13),0,IF(VLOOKUP('Informations clients'!AF13,Technique!$H$45:$I$48,2,FALSE)=1,0,INDEX(Technique!$B$62:$F$75,MATCH($AG$1,Technique!$B$62:$B$75,0),MATCH('Informations clients'!AF13,Technique!$B$62:$F$62,0)))))</f>
        <v>0</v>
      </c>
      <c r="AU13" s="120">
        <f>+IF(ISBLANK('Informations clients'!AF13),0,
IF(AND($AG$1=5,VLOOKUP('Informations clients'!AF13,Technique!$H$45:$I$48,2,FALSE)=4),1,0))</f>
        <v>0</v>
      </c>
      <c r="AV13" s="120">
        <f>+IF(ISBLANK('Informations clients'!X13),0,IF($AG$1=5,1,0))</f>
        <v>0</v>
      </c>
      <c r="AW13" s="121"/>
      <c r="AX13" s="122">
        <f>+IF(ISBLANK('Informations clients'!AG13),0,
IF($AG$1=5,1,0))</f>
        <v>0</v>
      </c>
    </row>
    <row r="14" spans="1:50" s="123" customFormat="1" ht="11.25">
      <c r="A14" s="113" t="str">
        <f>IF(ISBLANK('Informations clients'!A14),"",'Informations clients'!A14)</f>
        <v/>
      </c>
      <c r="B14" s="124" t="str">
        <f>IF(ISBLANK('Informations clients'!C14),"",'Informations clients'!C14)</f>
        <v/>
      </c>
      <c r="C14" s="124" t="str">
        <f>IF(ISBLANK('Informations clients'!E14),"",'Informations clients'!E14)</f>
        <v/>
      </c>
      <c r="D14" s="126" t="str">
        <f>IF(ISBLANK('Informations clients'!G14),"",'Informations clients'!G14)</f>
        <v/>
      </c>
      <c r="E14" s="114"/>
      <c r="F14" s="127"/>
      <c r="G14" s="128"/>
      <c r="H14" s="114"/>
      <c r="I14" s="127"/>
      <c r="J14" s="129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14"/>
      <c r="AA14" s="131"/>
      <c r="AB14" s="115"/>
      <c r="AC14" s="116"/>
      <c r="AD14" s="117">
        <f>+IF(ISBLANK('Informations clients'!I14),0,
IF($AG$1=MONTH('Informations clients'!K14),1,0))</f>
        <v>0</v>
      </c>
      <c r="AE14" s="118">
        <f>+IF(ISBLANK('Informations clients'!J14),0,
IF(MONTH('Informations clients'!K14)=$AG$1,1,0))</f>
        <v>0</v>
      </c>
      <c r="AF14" s="119"/>
      <c r="AG14" s="117">
        <f>+IF(ISBLANK('Informations clients'!N14),0,
INDEX(Technique!$B$11:$F$23,MATCH($AG$1,Technique!$B$11:$B$23,0),MATCH(VLOOKUP('Informations clients'!N14,Technique!$A$4:$B$6,2,FALSE),Technique!$B$11:$F$11,0)))</f>
        <v>0</v>
      </c>
      <c r="AH14" s="120">
        <f>+IF(ISBLANK('Informations clients'!O14),0,
IF(VLOOKUP('Informations clients'!O14,Technique!$A$79:$B$81,2,FALSE)=1,0,
IF(VLOOKUP('Informations clients'!O14,Technique!$A$79:$B$81,2,FALSE)=2,1,
IF($AG$1=1,1,0))))</f>
        <v>0</v>
      </c>
      <c r="AI14" s="120">
        <f>+IF(ISBLANK('Informations clients'!P14),0,
IF(MONTH('Informations clients'!T14)=$AG$1,1,0))</f>
        <v>0</v>
      </c>
      <c r="AJ14" s="120">
        <f>+IF(ISBLANK('Informations clients'!Q14),0,IF($AG$1=EDATE('Informations clients'!G14,3),1,0))</f>
        <v>0</v>
      </c>
      <c r="AK14" s="120">
        <f>+IF(ISBLANK('Informations clients'!R14),0,
IF($AG$1=5,1,0))</f>
        <v>0</v>
      </c>
      <c r="AL14" s="120">
        <f>+IF(ISBLANK('Informations clients'!G14),0,IF($AG$1=3,1,0))</f>
        <v>0</v>
      </c>
      <c r="AM14" s="120">
        <f>+IF(ISBLANK('Informations clients'!G14),0,IF($AG$1=3,1,0))</f>
        <v>0</v>
      </c>
      <c r="AN14" s="120">
        <f>IF(ISBLANK('Informations clients'!U14),0,
IF($AG$1=12,1,0))</f>
        <v>0</v>
      </c>
      <c r="AO14" s="120">
        <f>IF(ISBLANK('Informations clients'!#REF!),0,
IF($AG$1=6,1,0))</f>
        <v>0</v>
      </c>
      <c r="AP14" s="120">
        <f>IF(ISBLANK('Informations clients'!#REF!),0,
IF($AG$1=12,1,0))</f>
        <v>0</v>
      </c>
      <c r="AQ14" s="120">
        <f>+IF(ISBLANK('Informations clients'!X14),0,IF($AG$1=2,1,0))</f>
        <v>0</v>
      </c>
      <c r="AR14" s="120">
        <f>IF(ISBLANK('Informations clients'!L14),0,
IF($AG$1=2,1,0))</f>
        <v>0</v>
      </c>
      <c r="AS14" s="120">
        <f>IF(ISBLANK('Informations clients'!AF14),0,
IF(ISBLANK('Informations clients'!U14),0,IF(VLOOKUP('Informations clients'!AF14,Technique!$H$45:$I$48,2,FALSE)=1,0,INDEX(Technique!$B$45:$F$58,MATCH($AG$1,Technique!$B$45:$B$58,0),MATCH('Informations clients'!AF14,Technique!$B$45:$F$45,0)))))</f>
        <v>0</v>
      </c>
      <c r="AT14" s="120">
        <f>+IF(ISBLANK('Informations clients'!AF14),0,
IF(ISBLANK('Informations clients'!V14),0,IF(VLOOKUP('Informations clients'!AF14,Technique!$H$45:$I$48,2,FALSE)=1,0,INDEX(Technique!$B$62:$F$75,MATCH($AG$1,Technique!$B$62:$B$75,0),MATCH('Informations clients'!AF14,Technique!$B$62:$F$62,0)))))</f>
        <v>0</v>
      </c>
      <c r="AU14" s="120">
        <f>+IF(ISBLANK('Informations clients'!AF14),0,
IF(AND($AG$1=5,VLOOKUP('Informations clients'!AF14,Technique!$H$45:$I$48,2,FALSE)=4),1,0))</f>
        <v>0</v>
      </c>
      <c r="AV14" s="120">
        <f>+IF(ISBLANK('Informations clients'!X14),0,IF($AG$1=5,1,0))</f>
        <v>0</v>
      </c>
      <c r="AW14" s="121"/>
      <c r="AX14" s="122">
        <f>+IF(ISBLANK('Informations clients'!AG14),0,
IF($AG$1=5,1,0))</f>
        <v>0</v>
      </c>
    </row>
    <row r="15" spans="1:50" s="123" customFormat="1" ht="11.25">
      <c r="A15" s="113" t="str">
        <f>IF(ISBLANK('Informations clients'!A15),"",'Informations clients'!A15)</f>
        <v/>
      </c>
      <c r="B15" s="124" t="str">
        <f>IF(ISBLANK('Informations clients'!C15),"",'Informations clients'!C15)</f>
        <v/>
      </c>
      <c r="C15" s="124" t="str">
        <f>IF(ISBLANK('Informations clients'!E15),"",'Informations clients'!E15)</f>
        <v/>
      </c>
      <c r="D15" s="126" t="str">
        <f>IF(ISBLANK('Informations clients'!G15),"",'Informations clients'!G15)</f>
        <v/>
      </c>
      <c r="E15" s="114"/>
      <c r="F15" s="127"/>
      <c r="G15" s="128"/>
      <c r="H15" s="114"/>
      <c r="I15" s="127"/>
      <c r="J15" s="129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14"/>
      <c r="AA15" s="131"/>
      <c r="AB15" s="115"/>
      <c r="AC15" s="116"/>
      <c r="AD15" s="117">
        <f>+IF(ISBLANK('Informations clients'!I15),0,
IF($AG$1=MONTH('Informations clients'!K15),1,0))</f>
        <v>0</v>
      </c>
      <c r="AE15" s="118">
        <f>+IF(ISBLANK('Informations clients'!J15),0,
IF(MONTH('Informations clients'!K15)=$AG$1,1,0))</f>
        <v>0</v>
      </c>
      <c r="AF15" s="119"/>
      <c r="AG15" s="117">
        <f>+IF(ISBLANK('Informations clients'!N15),0,
INDEX(Technique!$B$11:$F$23,MATCH($AG$1,Technique!$B$11:$B$23,0),MATCH(VLOOKUP('Informations clients'!N15,Technique!$A$4:$B$6,2,FALSE),Technique!$B$11:$F$11,0)))</f>
        <v>0</v>
      </c>
      <c r="AH15" s="120">
        <f>+IF(ISBLANK('Informations clients'!O15),0,
IF(VLOOKUP('Informations clients'!O15,Technique!$A$79:$B$81,2,FALSE)=1,0,
IF(VLOOKUP('Informations clients'!O15,Technique!$A$79:$B$81,2,FALSE)=2,1,
IF($AG$1=1,1,0))))</f>
        <v>0</v>
      </c>
      <c r="AI15" s="120">
        <f>+IF(ISBLANK('Informations clients'!P15),0,
IF(MONTH('Informations clients'!T15)=$AG$1,1,0))</f>
        <v>0</v>
      </c>
      <c r="AJ15" s="120">
        <f>+IF(ISBLANK('Informations clients'!Q15),0,IF($AG$1=EDATE('Informations clients'!G15,3),1,0))</f>
        <v>0</v>
      </c>
      <c r="AK15" s="120">
        <f>+IF(ISBLANK('Informations clients'!R15),0,
IF($AG$1=5,1,0))</f>
        <v>0</v>
      </c>
      <c r="AL15" s="120">
        <f>+IF(ISBLANK('Informations clients'!G15),0,IF($AG$1=3,1,0))</f>
        <v>0</v>
      </c>
      <c r="AM15" s="120">
        <f>+IF(ISBLANK('Informations clients'!G15),0,IF($AG$1=3,1,0))</f>
        <v>0</v>
      </c>
      <c r="AN15" s="120">
        <f>IF(ISBLANK('Informations clients'!U15),0,
IF($AG$1=12,1,0))</f>
        <v>0</v>
      </c>
      <c r="AO15" s="120">
        <f>IF(ISBLANK('Informations clients'!#REF!),0,
IF($AG$1=6,1,0))</f>
        <v>0</v>
      </c>
      <c r="AP15" s="120">
        <f>IF(ISBLANK('Informations clients'!#REF!),0,
IF($AG$1=12,1,0))</f>
        <v>0</v>
      </c>
      <c r="AQ15" s="120">
        <f>+IF(ISBLANK('Informations clients'!X15),0,IF($AG$1=2,1,0))</f>
        <v>0</v>
      </c>
      <c r="AR15" s="120">
        <f>IF(ISBLANK('Informations clients'!L15),0,
IF($AG$1=2,1,0))</f>
        <v>0</v>
      </c>
      <c r="AS15" s="120">
        <f>IF(ISBLANK('Informations clients'!AF15),0,
IF(ISBLANK('Informations clients'!U15),0,IF(VLOOKUP('Informations clients'!AF15,Technique!$H$45:$I$48,2,FALSE)=1,0,INDEX(Technique!$B$45:$F$58,MATCH($AG$1,Technique!$B$45:$B$58,0),MATCH('Informations clients'!AF15,Technique!$B$45:$F$45,0)))))</f>
        <v>0</v>
      </c>
      <c r="AT15" s="120">
        <f>+IF(ISBLANK('Informations clients'!AF15),0,
IF(ISBLANK('Informations clients'!V15),0,IF(VLOOKUP('Informations clients'!AF15,Technique!$H$45:$I$48,2,FALSE)=1,0,INDEX(Technique!$B$62:$F$75,MATCH($AG$1,Technique!$B$62:$B$75,0),MATCH('Informations clients'!AF15,Technique!$B$62:$F$62,0)))))</f>
        <v>0</v>
      </c>
      <c r="AU15" s="120">
        <f>+IF(ISBLANK('Informations clients'!AF15),0,
IF(AND($AG$1=5,VLOOKUP('Informations clients'!AF15,Technique!$H$45:$I$48,2,FALSE)=4),1,0))</f>
        <v>0</v>
      </c>
      <c r="AV15" s="120">
        <f>+IF(ISBLANK('Informations clients'!X15),0,IF($AG$1=5,1,0))</f>
        <v>0</v>
      </c>
      <c r="AW15" s="121"/>
      <c r="AX15" s="122">
        <f>+IF(ISBLANK('Informations clients'!AG15),0,
IF($AG$1=5,1,0))</f>
        <v>0</v>
      </c>
    </row>
    <row r="16" spans="1:50" s="123" customFormat="1" ht="11.25">
      <c r="A16" s="113" t="str">
        <f>IF(ISBLANK('Informations clients'!A16),"",'Informations clients'!A16)</f>
        <v/>
      </c>
      <c r="B16" s="124" t="str">
        <f>IF(ISBLANK('Informations clients'!C16),"",'Informations clients'!C16)</f>
        <v/>
      </c>
      <c r="C16" s="124" t="str">
        <f>IF(ISBLANK('Informations clients'!E16),"",'Informations clients'!E16)</f>
        <v/>
      </c>
      <c r="D16" s="126" t="str">
        <f>IF(ISBLANK('Informations clients'!G16),"",'Informations clients'!G16)</f>
        <v/>
      </c>
      <c r="E16" s="114"/>
      <c r="F16" s="127"/>
      <c r="G16" s="128"/>
      <c r="H16" s="114"/>
      <c r="I16" s="127"/>
      <c r="J16" s="129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14"/>
      <c r="AA16" s="131"/>
      <c r="AB16" s="115"/>
      <c r="AC16" s="116"/>
      <c r="AD16" s="117">
        <f>+IF(ISBLANK('Informations clients'!I16),0,
IF($AG$1=MONTH('Informations clients'!K16),1,0))</f>
        <v>0</v>
      </c>
      <c r="AE16" s="118">
        <f>+IF(ISBLANK('Informations clients'!J16),0,
IF(MONTH('Informations clients'!K16)=$AG$1,1,0))</f>
        <v>0</v>
      </c>
      <c r="AF16" s="119"/>
      <c r="AG16" s="117">
        <f>+IF(ISBLANK('Informations clients'!N16),0,
INDEX(Technique!$B$11:$F$23,MATCH($AG$1,Technique!$B$11:$B$23,0),MATCH(VLOOKUP('Informations clients'!N16,Technique!$A$4:$B$6,2,FALSE),Technique!$B$11:$F$11,0)))</f>
        <v>0</v>
      </c>
      <c r="AH16" s="120">
        <f>+IF(ISBLANK('Informations clients'!O16),0,
IF(VLOOKUP('Informations clients'!O16,Technique!$A$79:$B$81,2,FALSE)=1,0,
IF(VLOOKUP('Informations clients'!O16,Technique!$A$79:$B$81,2,FALSE)=2,1,
IF($AG$1=1,1,0))))</f>
        <v>0</v>
      </c>
      <c r="AI16" s="120">
        <f>+IF(ISBLANK('Informations clients'!P16),0,
IF(MONTH('Informations clients'!T16)=$AG$1,1,0))</f>
        <v>0</v>
      </c>
      <c r="AJ16" s="120">
        <f>+IF(ISBLANK('Informations clients'!Q16),0,IF($AG$1=EDATE('Informations clients'!G16,3),1,0))</f>
        <v>0</v>
      </c>
      <c r="AK16" s="120">
        <f>+IF(ISBLANK('Informations clients'!R16),0,
IF($AG$1=5,1,0))</f>
        <v>0</v>
      </c>
      <c r="AL16" s="120">
        <f>+IF(ISBLANK('Informations clients'!G16),0,IF($AG$1=3,1,0))</f>
        <v>0</v>
      </c>
      <c r="AM16" s="120">
        <f>+IF(ISBLANK('Informations clients'!G16),0,IF($AG$1=3,1,0))</f>
        <v>0</v>
      </c>
      <c r="AN16" s="120">
        <f>IF(ISBLANK('Informations clients'!U16),0,
IF($AG$1=12,1,0))</f>
        <v>0</v>
      </c>
      <c r="AO16" s="120">
        <f>IF(ISBLANK('Informations clients'!#REF!),0,
IF($AG$1=6,1,0))</f>
        <v>0</v>
      </c>
      <c r="AP16" s="120">
        <f>IF(ISBLANK('Informations clients'!#REF!),0,
IF($AG$1=12,1,0))</f>
        <v>0</v>
      </c>
      <c r="AQ16" s="120">
        <f>+IF(ISBLANK('Informations clients'!X16),0,IF($AG$1=2,1,0))</f>
        <v>0</v>
      </c>
      <c r="AR16" s="120">
        <f>IF(ISBLANK('Informations clients'!L16),0,
IF($AG$1=2,1,0))</f>
        <v>0</v>
      </c>
      <c r="AS16" s="120">
        <f>IF(ISBLANK('Informations clients'!AF16),0,
IF(ISBLANK('Informations clients'!U16),0,IF(VLOOKUP('Informations clients'!AF16,Technique!$H$45:$I$48,2,FALSE)=1,0,INDEX(Technique!$B$45:$F$58,MATCH($AG$1,Technique!$B$45:$B$58,0),MATCH('Informations clients'!AF16,Technique!$B$45:$F$45,0)))))</f>
        <v>0</v>
      </c>
      <c r="AT16" s="120">
        <f>+IF(ISBLANK('Informations clients'!AF16),0,
IF(ISBLANK('Informations clients'!V16),0,IF(VLOOKUP('Informations clients'!AF16,Technique!$H$45:$I$48,2,FALSE)=1,0,INDEX(Technique!$B$62:$F$75,MATCH($AG$1,Technique!$B$62:$B$75,0),MATCH('Informations clients'!AF16,Technique!$B$62:$F$62,0)))))</f>
        <v>0</v>
      </c>
      <c r="AU16" s="120">
        <f>+IF(ISBLANK('Informations clients'!AF16),0,
IF(AND($AG$1=5,VLOOKUP('Informations clients'!AF16,Technique!$H$45:$I$48,2,FALSE)=4),1,0))</f>
        <v>0</v>
      </c>
      <c r="AV16" s="120">
        <f>+IF(ISBLANK('Informations clients'!X16),0,IF($AG$1=5,1,0))</f>
        <v>0</v>
      </c>
      <c r="AW16" s="121"/>
      <c r="AX16" s="122">
        <f>+IF(ISBLANK('Informations clients'!AG16),0,
IF($AG$1=5,1,0))</f>
        <v>0</v>
      </c>
    </row>
    <row r="17" spans="1:50" s="123" customFormat="1" ht="11.25">
      <c r="A17" s="113" t="str">
        <f>IF(ISBLANK('Informations clients'!A17),"",'Informations clients'!A17)</f>
        <v/>
      </c>
      <c r="B17" s="124" t="str">
        <f>IF(ISBLANK('Informations clients'!C17),"",'Informations clients'!C17)</f>
        <v/>
      </c>
      <c r="C17" s="124" t="str">
        <f>IF(ISBLANK('Informations clients'!E17),"",'Informations clients'!E17)</f>
        <v/>
      </c>
      <c r="D17" s="126" t="str">
        <f>IF(ISBLANK('Informations clients'!G17),"",'Informations clients'!G17)</f>
        <v/>
      </c>
      <c r="E17" s="114"/>
      <c r="F17" s="127"/>
      <c r="G17" s="128"/>
      <c r="H17" s="114"/>
      <c r="I17" s="127"/>
      <c r="J17" s="129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14"/>
      <c r="AA17" s="131"/>
      <c r="AB17" s="115"/>
      <c r="AC17" s="116"/>
      <c r="AD17" s="117">
        <f>+IF(ISBLANK('Informations clients'!I17),0,
IF($AG$1=MONTH('Informations clients'!K17),1,0))</f>
        <v>0</v>
      </c>
      <c r="AE17" s="118">
        <f>+IF(ISBLANK('Informations clients'!J17),0,
IF(MONTH('Informations clients'!K17)=$AG$1,1,0))</f>
        <v>0</v>
      </c>
      <c r="AF17" s="119"/>
      <c r="AG17" s="117">
        <f>+IF(ISBLANK('Informations clients'!N17),0,
INDEX(Technique!$B$11:$F$23,MATCH($AG$1,Technique!$B$11:$B$23,0),MATCH(VLOOKUP('Informations clients'!N17,Technique!$A$4:$B$6,2,FALSE),Technique!$B$11:$F$11,0)))</f>
        <v>0</v>
      </c>
      <c r="AH17" s="120">
        <f>+IF(ISBLANK('Informations clients'!O17),0,
IF(VLOOKUP('Informations clients'!O17,Technique!$A$79:$B$81,2,FALSE)=1,0,
IF(VLOOKUP('Informations clients'!O17,Technique!$A$79:$B$81,2,FALSE)=2,1,
IF($AG$1=1,1,0))))</f>
        <v>0</v>
      </c>
      <c r="AI17" s="120">
        <f>+IF(ISBLANK('Informations clients'!P17),0,
IF(MONTH('Informations clients'!T17)=$AG$1,1,0))</f>
        <v>0</v>
      </c>
      <c r="AJ17" s="120">
        <f>+IF(ISBLANK('Informations clients'!Q17),0,IF($AG$1=EDATE('Informations clients'!G17,3),1,0))</f>
        <v>0</v>
      </c>
      <c r="AK17" s="120">
        <f>+IF(ISBLANK('Informations clients'!R17),0,
IF($AG$1=5,1,0))</f>
        <v>0</v>
      </c>
      <c r="AL17" s="120">
        <f>+IF(ISBLANK('Informations clients'!G17),0,IF($AG$1=3,1,0))</f>
        <v>0</v>
      </c>
      <c r="AM17" s="120">
        <f>+IF(ISBLANK('Informations clients'!G17),0,IF($AG$1=3,1,0))</f>
        <v>0</v>
      </c>
      <c r="AN17" s="120">
        <f>IF(ISBLANK('Informations clients'!U17),0,
IF($AG$1=12,1,0))</f>
        <v>0</v>
      </c>
      <c r="AO17" s="120">
        <f>IF(ISBLANK('Informations clients'!#REF!),0,
IF($AG$1=6,1,0))</f>
        <v>0</v>
      </c>
      <c r="AP17" s="120">
        <f>IF(ISBLANK('Informations clients'!#REF!),0,
IF($AG$1=12,1,0))</f>
        <v>0</v>
      </c>
      <c r="AQ17" s="120">
        <f>+IF(ISBLANK('Informations clients'!X17),0,IF($AG$1=2,1,0))</f>
        <v>0</v>
      </c>
      <c r="AR17" s="120">
        <f>IF(ISBLANK('Informations clients'!L17),0,
IF($AG$1=2,1,0))</f>
        <v>0</v>
      </c>
      <c r="AS17" s="120">
        <f>IF(ISBLANK('Informations clients'!AF17),0,
IF(ISBLANK('Informations clients'!U17),0,IF(VLOOKUP('Informations clients'!AF17,Technique!$H$45:$I$48,2,FALSE)=1,0,INDEX(Technique!$B$45:$F$58,MATCH($AG$1,Technique!$B$45:$B$58,0),MATCH('Informations clients'!AF17,Technique!$B$45:$F$45,0)))))</f>
        <v>0</v>
      </c>
      <c r="AT17" s="120">
        <f>+IF(ISBLANK('Informations clients'!AF17),0,
IF(ISBLANK('Informations clients'!V17),0,IF(VLOOKUP('Informations clients'!AF17,Technique!$H$45:$I$48,2,FALSE)=1,0,INDEX(Technique!$B$62:$F$75,MATCH($AG$1,Technique!$B$62:$B$75,0),MATCH('Informations clients'!AF17,Technique!$B$62:$F$62,0)))))</f>
        <v>0</v>
      </c>
      <c r="AU17" s="120">
        <f>+IF(ISBLANK('Informations clients'!AF17),0,
IF(AND($AG$1=5,VLOOKUP('Informations clients'!AF17,Technique!$H$45:$I$48,2,FALSE)=4),1,0))</f>
        <v>0</v>
      </c>
      <c r="AV17" s="120">
        <f>+IF(ISBLANK('Informations clients'!X17),0,IF($AG$1=5,1,0))</f>
        <v>0</v>
      </c>
      <c r="AW17" s="121"/>
      <c r="AX17" s="122">
        <f>+IF(ISBLANK('Informations clients'!AG17),0,
IF($AG$1=5,1,0))</f>
        <v>0</v>
      </c>
    </row>
    <row r="18" spans="1:50" s="123" customFormat="1" ht="11.25">
      <c r="A18" s="113" t="str">
        <f>IF(ISBLANK('Informations clients'!A18),"",'Informations clients'!A18)</f>
        <v/>
      </c>
      <c r="B18" s="124" t="str">
        <f>IF(ISBLANK('Informations clients'!C18),"",'Informations clients'!C18)</f>
        <v/>
      </c>
      <c r="C18" s="124" t="str">
        <f>IF(ISBLANK('Informations clients'!E18),"",'Informations clients'!E18)</f>
        <v/>
      </c>
      <c r="D18" s="126" t="str">
        <f>IF(ISBLANK('Informations clients'!G18),"",'Informations clients'!G18)</f>
        <v/>
      </c>
      <c r="E18" s="114"/>
      <c r="F18" s="127"/>
      <c r="G18" s="128"/>
      <c r="H18" s="114"/>
      <c r="I18" s="127"/>
      <c r="J18" s="129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14"/>
      <c r="AA18" s="131"/>
      <c r="AB18" s="115"/>
      <c r="AC18" s="116"/>
      <c r="AD18" s="117">
        <f>+IF(ISBLANK('Informations clients'!I18),0,
IF($AG$1=MONTH('Informations clients'!K18),1,0))</f>
        <v>0</v>
      </c>
      <c r="AE18" s="118">
        <f>+IF(ISBLANK('Informations clients'!J18),0,
IF(MONTH('Informations clients'!K18)=$AG$1,1,0))</f>
        <v>0</v>
      </c>
      <c r="AF18" s="119"/>
      <c r="AG18" s="117">
        <f>+IF(ISBLANK('Informations clients'!N18),0,
INDEX(Technique!$B$11:$F$23,MATCH($AG$1,Technique!$B$11:$B$23,0),MATCH(VLOOKUP('Informations clients'!N18,Technique!$A$4:$B$6,2,FALSE),Technique!$B$11:$F$11,0)))</f>
        <v>0</v>
      </c>
      <c r="AH18" s="120">
        <f>+IF(ISBLANK('Informations clients'!O18),0,
IF(VLOOKUP('Informations clients'!O18,Technique!$A$79:$B$81,2,FALSE)=1,0,
IF(VLOOKUP('Informations clients'!O18,Technique!$A$79:$B$81,2,FALSE)=2,1,
IF($AG$1=1,1,0))))</f>
        <v>0</v>
      </c>
      <c r="AI18" s="120">
        <f>+IF(ISBLANK('Informations clients'!P18),0,
IF(MONTH('Informations clients'!T18)=$AG$1,1,0))</f>
        <v>0</v>
      </c>
      <c r="AJ18" s="120">
        <f>+IF(ISBLANK('Informations clients'!Q18),0,IF($AG$1=EDATE('Informations clients'!G18,3),1,0))</f>
        <v>0</v>
      </c>
      <c r="AK18" s="120">
        <f>+IF(ISBLANK('Informations clients'!R18),0,
IF($AG$1=5,1,0))</f>
        <v>0</v>
      </c>
      <c r="AL18" s="120">
        <f>+IF(ISBLANK('Informations clients'!G18),0,IF($AG$1=3,1,0))</f>
        <v>0</v>
      </c>
      <c r="AM18" s="120">
        <f>+IF(ISBLANK('Informations clients'!G18),0,IF($AG$1=3,1,0))</f>
        <v>0</v>
      </c>
      <c r="AN18" s="120">
        <f>IF(ISBLANK('Informations clients'!U18),0,
IF($AG$1=12,1,0))</f>
        <v>0</v>
      </c>
      <c r="AO18" s="120">
        <f>IF(ISBLANK('Informations clients'!#REF!),0,
IF($AG$1=6,1,0))</f>
        <v>0</v>
      </c>
      <c r="AP18" s="120">
        <f>IF(ISBLANK('Informations clients'!#REF!),0,
IF($AG$1=12,1,0))</f>
        <v>0</v>
      </c>
      <c r="AQ18" s="120">
        <f>+IF(ISBLANK('Informations clients'!X18),0,IF($AG$1=2,1,0))</f>
        <v>0</v>
      </c>
      <c r="AR18" s="120">
        <f>IF(ISBLANK('Informations clients'!L18),0,
IF($AG$1=2,1,0))</f>
        <v>0</v>
      </c>
      <c r="AS18" s="120">
        <f>IF(ISBLANK('Informations clients'!AF18),0,
IF(ISBLANK('Informations clients'!U18),0,IF(VLOOKUP('Informations clients'!AF18,Technique!$H$45:$I$48,2,FALSE)=1,0,INDEX(Technique!$B$45:$F$58,MATCH($AG$1,Technique!$B$45:$B$58,0),MATCH('Informations clients'!AF18,Technique!$B$45:$F$45,0)))))</f>
        <v>0</v>
      </c>
      <c r="AT18" s="120">
        <f>+IF(ISBLANK('Informations clients'!AF18),0,
IF(ISBLANK('Informations clients'!V18),0,IF(VLOOKUP('Informations clients'!AF18,Technique!$H$45:$I$48,2,FALSE)=1,0,INDEX(Technique!$B$62:$F$75,MATCH($AG$1,Technique!$B$62:$B$75,0),MATCH('Informations clients'!AF18,Technique!$B$62:$F$62,0)))))</f>
        <v>0</v>
      </c>
      <c r="AU18" s="120">
        <f>+IF(ISBLANK('Informations clients'!AF18),0,
IF(AND($AG$1=5,VLOOKUP('Informations clients'!AF18,Technique!$H$45:$I$48,2,FALSE)=4),1,0))</f>
        <v>0</v>
      </c>
      <c r="AV18" s="120">
        <f>+IF(ISBLANK('Informations clients'!X18),0,IF($AG$1=5,1,0))</f>
        <v>0</v>
      </c>
      <c r="AW18" s="121"/>
      <c r="AX18" s="122">
        <f>+IF(ISBLANK('Informations clients'!AG18),0,
IF($AG$1=5,1,0))</f>
        <v>0</v>
      </c>
    </row>
    <row r="19" spans="1:50" s="123" customFormat="1" ht="11.25">
      <c r="A19" s="113" t="str">
        <f>IF(ISBLANK('Informations clients'!A19),"",'Informations clients'!A19)</f>
        <v/>
      </c>
      <c r="B19" s="124" t="str">
        <f>IF(ISBLANK('Informations clients'!C19),"",'Informations clients'!C19)</f>
        <v/>
      </c>
      <c r="C19" s="124" t="str">
        <f>IF(ISBLANK('Informations clients'!E19),"",'Informations clients'!E19)</f>
        <v/>
      </c>
      <c r="D19" s="126" t="str">
        <f>IF(ISBLANK('Informations clients'!G19),"",'Informations clients'!G19)</f>
        <v/>
      </c>
      <c r="E19" s="114"/>
      <c r="F19" s="127"/>
      <c r="G19" s="128"/>
      <c r="H19" s="114"/>
      <c r="I19" s="127"/>
      <c r="J19" s="129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14"/>
      <c r="AA19" s="131"/>
      <c r="AB19" s="115"/>
      <c r="AC19" s="116"/>
      <c r="AD19" s="117">
        <f>+IF(ISBLANK('Informations clients'!I19),0,
IF($AG$1=MONTH('Informations clients'!K19),1,0))</f>
        <v>0</v>
      </c>
      <c r="AE19" s="118">
        <f>+IF(ISBLANK('Informations clients'!J19),0,
IF(MONTH('Informations clients'!K19)=$AG$1,1,0))</f>
        <v>0</v>
      </c>
      <c r="AF19" s="119"/>
      <c r="AG19" s="117">
        <f>+IF(ISBLANK('Informations clients'!N19),0,
INDEX(Technique!$B$11:$F$23,MATCH($AG$1,Technique!$B$11:$B$23,0),MATCH(VLOOKUP('Informations clients'!N19,Technique!$A$4:$B$6,2,FALSE),Technique!$B$11:$F$11,0)))</f>
        <v>0</v>
      </c>
      <c r="AH19" s="120">
        <f>+IF(ISBLANK('Informations clients'!O19),0,
IF(VLOOKUP('Informations clients'!O19,Technique!$A$79:$B$81,2,FALSE)=1,0,
IF(VLOOKUP('Informations clients'!O19,Technique!$A$79:$B$81,2,FALSE)=2,1,
IF($AG$1=1,1,0))))</f>
        <v>0</v>
      </c>
      <c r="AI19" s="120">
        <f>+IF(ISBLANK('Informations clients'!P19),0,
IF(MONTH('Informations clients'!T19)=$AG$1,1,0))</f>
        <v>0</v>
      </c>
      <c r="AJ19" s="120">
        <f>+IF(ISBLANK('Informations clients'!Q19),0,IF($AG$1=EDATE('Informations clients'!G19,3),1,0))</f>
        <v>0</v>
      </c>
      <c r="AK19" s="120">
        <f>+IF(ISBLANK('Informations clients'!R19),0,
IF($AG$1=5,1,0))</f>
        <v>0</v>
      </c>
      <c r="AL19" s="120">
        <f>+IF(ISBLANK('Informations clients'!G19),0,IF($AG$1=3,1,0))</f>
        <v>0</v>
      </c>
      <c r="AM19" s="120">
        <f>+IF(ISBLANK('Informations clients'!G19),0,IF($AG$1=3,1,0))</f>
        <v>0</v>
      </c>
      <c r="AN19" s="120">
        <f>IF(ISBLANK('Informations clients'!U19),0,
IF($AG$1=12,1,0))</f>
        <v>0</v>
      </c>
      <c r="AO19" s="120">
        <f>IF(ISBLANK('Informations clients'!#REF!),0,
IF($AG$1=6,1,0))</f>
        <v>0</v>
      </c>
      <c r="AP19" s="120">
        <f>IF(ISBLANK('Informations clients'!#REF!),0,
IF($AG$1=12,1,0))</f>
        <v>0</v>
      </c>
      <c r="AQ19" s="120">
        <f>+IF(ISBLANK('Informations clients'!X19),0,IF($AG$1=2,1,0))</f>
        <v>0</v>
      </c>
      <c r="AR19" s="120">
        <f>IF(ISBLANK('Informations clients'!L19),0,
IF($AG$1=2,1,0))</f>
        <v>0</v>
      </c>
      <c r="AS19" s="120">
        <f>IF(ISBLANK('Informations clients'!AF19),0,
IF(ISBLANK('Informations clients'!U19),0,IF(VLOOKUP('Informations clients'!AF19,Technique!$H$45:$I$48,2,FALSE)=1,0,INDEX(Technique!$B$45:$F$58,MATCH($AG$1,Technique!$B$45:$B$58,0),MATCH('Informations clients'!AF19,Technique!$B$45:$F$45,0)))))</f>
        <v>0</v>
      </c>
      <c r="AT19" s="120">
        <f>+IF(ISBLANK('Informations clients'!AF19),0,
IF(ISBLANK('Informations clients'!V19),0,IF(VLOOKUP('Informations clients'!AF19,Technique!$H$45:$I$48,2,FALSE)=1,0,INDEX(Technique!$B$62:$F$75,MATCH($AG$1,Technique!$B$62:$B$75,0),MATCH('Informations clients'!AF19,Technique!$B$62:$F$62,0)))))</f>
        <v>0</v>
      </c>
      <c r="AU19" s="120">
        <f>+IF(ISBLANK('Informations clients'!AF19),0,
IF(AND($AG$1=5,VLOOKUP('Informations clients'!AF19,Technique!$H$45:$I$48,2,FALSE)=4),1,0))</f>
        <v>0</v>
      </c>
      <c r="AV19" s="120">
        <f>+IF(ISBLANK('Informations clients'!X19),0,IF($AG$1=5,1,0))</f>
        <v>0</v>
      </c>
      <c r="AW19" s="121"/>
      <c r="AX19" s="122">
        <f>+IF(ISBLANK('Informations clients'!AG19),0,
IF($AG$1=5,1,0))</f>
        <v>0</v>
      </c>
    </row>
    <row r="20" spans="1:50" s="123" customFormat="1" ht="11.25">
      <c r="A20" s="113" t="str">
        <f>IF(ISBLANK('Informations clients'!A20),"",'Informations clients'!A20)</f>
        <v/>
      </c>
      <c r="B20" s="124" t="str">
        <f>IF(ISBLANK('Informations clients'!C20),"",'Informations clients'!C20)</f>
        <v/>
      </c>
      <c r="C20" s="124" t="str">
        <f>IF(ISBLANK('Informations clients'!E20),"",'Informations clients'!E20)</f>
        <v/>
      </c>
      <c r="D20" s="126" t="str">
        <f>IF(ISBLANK('Informations clients'!G20),"",'Informations clients'!G20)</f>
        <v/>
      </c>
      <c r="E20" s="114"/>
      <c r="F20" s="127"/>
      <c r="G20" s="128"/>
      <c r="H20" s="114"/>
      <c r="I20" s="127"/>
      <c r="J20" s="129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14"/>
      <c r="AA20" s="131"/>
      <c r="AB20" s="115"/>
      <c r="AC20" s="116"/>
      <c r="AD20" s="117">
        <f>+IF(ISBLANK('Informations clients'!I20),0,
IF($AG$1=MONTH('Informations clients'!K20),1,0))</f>
        <v>0</v>
      </c>
      <c r="AE20" s="118">
        <f>+IF(ISBLANK('Informations clients'!J20),0,
IF(MONTH('Informations clients'!K20)=$AG$1,1,0))</f>
        <v>0</v>
      </c>
      <c r="AF20" s="119"/>
      <c r="AG20" s="117">
        <f>+IF(ISBLANK('Informations clients'!N20),0,
INDEX(Technique!$B$11:$F$23,MATCH($AG$1,Technique!$B$11:$B$23,0),MATCH(VLOOKUP('Informations clients'!N20,Technique!$A$4:$B$6,2,FALSE),Technique!$B$11:$F$11,0)))</f>
        <v>0</v>
      </c>
      <c r="AH20" s="120">
        <f>+IF(ISBLANK('Informations clients'!O20),0,
IF(VLOOKUP('Informations clients'!O20,Technique!$A$79:$B$81,2,FALSE)=1,0,
IF(VLOOKUP('Informations clients'!O20,Technique!$A$79:$B$81,2,FALSE)=2,1,
IF($AG$1=1,1,0))))</f>
        <v>0</v>
      </c>
      <c r="AI20" s="120">
        <f>+IF(ISBLANK('Informations clients'!P20),0,
IF(MONTH('Informations clients'!T20)=$AG$1,1,0))</f>
        <v>0</v>
      </c>
      <c r="AJ20" s="120">
        <f>+IF(ISBLANK('Informations clients'!Q20),0,IF($AG$1=EDATE('Informations clients'!G20,3),1,0))</f>
        <v>0</v>
      </c>
      <c r="AK20" s="120">
        <f>+IF(ISBLANK('Informations clients'!R20),0,
IF($AG$1=5,1,0))</f>
        <v>0</v>
      </c>
      <c r="AL20" s="120">
        <f>+IF(ISBLANK('Informations clients'!G20),0,IF($AG$1=3,1,0))</f>
        <v>0</v>
      </c>
      <c r="AM20" s="120">
        <f>+IF(ISBLANK('Informations clients'!G20),0,IF($AG$1=3,1,0))</f>
        <v>0</v>
      </c>
      <c r="AN20" s="120">
        <f>IF(ISBLANK('Informations clients'!U20),0,
IF($AG$1=12,1,0))</f>
        <v>0</v>
      </c>
      <c r="AO20" s="120">
        <f>IF(ISBLANK('Informations clients'!#REF!),0,
IF($AG$1=6,1,0))</f>
        <v>0</v>
      </c>
      <c r="AP20" s="120">
        <f>IF(ISBLANK('Informations clients'!#REF!),0,
IF($AG$1=12,1,0))</f>
        <v>0</v>
      </c>
      <c r="AQ20" s="120">
        <f>+IF(ISBLANK('Informations clients'!X20),0,IF($AG$1=2,1,0))</f>
        <v>0</v>
      </c>
      <c r="AR20" s="120">
        <f>IF(ISBLANK('Informations clients'!L20),0,
IF($AG$1=2,1,0))</f>
        <v>0</v>
      </c>
      <c r="AS20" s="120">
        <f>IF(ISBLANK('Informations clients'!AF20),0,
IF(ISBLANK('Informations clients'!U20),0,IF(VLOOKUP('Informations clients'!AF20,Technique!$H$45:$I$48,2,FALSE)=1,0,INDEX(Technique!$B$45:$F$58,MATCH($AG$1,Technique!$B$45:$B$58,0),MATCH('Informations clients'!AF20,Technique!$B$45:$F$45,0)))))</f>
        <v>0</v>
      </c>
      <c r="AT20" s="120">
        <f>+IF(ISBLANK('Informations clients'!AF20),0,
IF(ISBLANK('Informations clients'!V20),0,IF(VLOOKUP('Informations clients'!AF20,Technique!$H$45:$I$48,2,FALSE)=1,0,INDEX(Technique!$B$62:$F$75,MATCH($AG$1,Technique!$B$62:$B$75,0),MATCH('Informations clients'!AF20,Technique!$B$62:$F$62,0)))))</f>
        <v>0</v>
      </c>
      <c r="AU20" s="120">
        <f>+IF(ISBLANK('Informations clients'!AF20),0,
IF(AND($AG$1=5,VLOOKUP('Informations clients'!AF20,Technique!$H$45:$I$48,2,FALSE)=4),1,0))</f>
        <v>0</v>
      </c>
      <c r="AV20" s="120">
        <f>+IF(ISBLANK('Informations clients'!X20),0,IF($AG$1=5,1,0))</f>
        <v>0</v>
      </c>
      <c r="AW20" s="121"/>
      <c r="AX20" s="122">
        <f>+IF(ISBLANK('Informations clients'!AG20),0,
IF($AG$1=5,1,0))</f>
        <v>0</v>
      </c>
    </row>
    <row r="21" spans="1:50" s="123" customFormat="1" ht="11.25">
      <c r="A21" s="113" t="str">
        <f>IF(ISBLANK('Informations clients'!A21),"",'Informations clients'!A21)</f>
        <v/>
      </c>
      <c r="B21" s="124" t="str">
        <f>IF(ISBLANK('Informations clients'!C21),"",'Informations clients'!C21)</f>
        <v/>
      </c>
      <c r="C21" s="124" t="str">
        <f>IF(ISBLANK('Informations clients'!E21),"",'Informations clients'!E21)</f>
        <v/>
      </c>
      <c r="D21" s="126" t="str">
        <f>IF(ISBLANK('Informations clients'!G21),"",'Informations clients'!G21)</f>
        <v/>
      </c>
      <c r="E21" s="114"/>
      <c r="F21" s="127"/>
      <c r="G21" s="128"/>
      <c r="H21" s="114"/>
      <c r="I21" s="127"/>
      <c r="J21" s="129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14"/>
      <c r="AA21" s="131"/>
      <c r="AB21" s="115"/>
      <c r="AC21" s="116"/>
      <c r="AD21" s="117">
        <f>+IF(ISBLANK('Informations clients'!I21),0,
IF($AG$1=MONTH('Informations clients'!K21),1,0))</f>
        <v>0</v>
      </c>
      <c r="AE21" s="118">
        <f>+IF(ISBLANK('Informations clients'!J21),0,
IF(MONTH('Informations clients'!K21)=$AG$1,1,0))</f>
        <v>0</v>
      </c>
      <c r="AF21" s="119"/>
      <c r="AG21" s="117">
        <f>+IF(ISBLANK('Informations clients'!N21),0,
INDEX(Technique!$B$11:$F$23,MATCH($AG$1,Technique!$B$11:$B$23,0),MATCH(VLOOKUP('Informations clients'!N21,Technique!$A$4:$B$6,2,FALSE),Technique!$B$11:$F$11,0)))</f>
        <v>0</v>
      </c>
      <c r="AH21" s="120">
        <f>+IF(ISBLANK('Informations clients'!O21),0,
IF(VLOOKUP('Informations clients'!O21,Technique!$A$79:$B$81,2,FALSE)=1,0,
IF(VLOOKUP('Informations clients'!O21,Technique!$A$79:$B$81,2,FALSE)=2,1,
IF($AG$1=1,1,0))))</f>
        <v>0</v>
      </c>
      <c r="AI21" s="120">
        <f>+IF(ISBLANK('Informations clients'!P21),0,
IF(MONTH('Informations clients'!T21)=$AG$1,1,0))</f>
        <v>0</v>
      </c>
      <c r="AJ21" s="120">
        <f>+IF(ISBLANK('Informations clients'!Q21),0,IF($AG$1=EDATE('Informations clients'!G21,3),1,0))</f>
        <v>0</v>
      </c>
      <c r="AK21" s="120">
        <f>+IF(ISBLANK('Informations clients'!R21),0,
IF($AG$1=5,1,0))</f>
        <v>0</v>
      </c>
      <c r="AL21" s="120">
        <f>+IF(ISBLANK('Informations clients'!G21),0,IF($AG$1=3,1,0))</f>
        <v>0</v>
      </c>
      <c r="AM21" s="120">
        <f>+IF(ISBLANK('Informations clients'!G21),0,IF($AG$1=3,1,0))</f>
        <v>0</v>
      </c>
      <c r="AN21" s="120">
        <f>IF(ISBLANK('Informations clients'!U21),0,
IF($AG$1=12,1,0))</f>
        <v>0</v>
      </c>
      <c r="AO21" s="120">
        <f>IF(ISBLANK('Informations clients'!#REF!),0,
IF($AG$1=6,1,0))</f>
        <v>0</v>
      </c>
      <c r="AP21" s="120">
        <f>IF(ISBLANK('Informations clients'!#REF!),0,
IF($AG$1=12,1,0))</f>
        <v>0</v>
      </c>
      <c r="AQ21" s="120">
        <f>+IF(ISBLANK('Informations clients'!X21),0,IF($AG$1=2,1,0))</f>
        <v>0</v>
      </c>
      <c r="AR21" s="120">
        <f>IF(ISBLANK('Informations clients'!L21),0,
IF($AG$1=2,1,0))</f>
        <v>0</v>
      </c>
      <c r="AS21" s="120">
        <f>IF(ISBLANK('Informations clients'!AF21),0,
IF(ISBLANK('Informations clients'!U21),0,IF(VLOOKUP('Informations clients'!AF21,Technique!$H$45:$I$48,2,FALSE)=1,0,INDEX(Technique!$B$45:$F$58,MATCH($AG$1,Technique!$B$45:$B$58,0),MATCH('Informations clients'!AF21,Technique!$B$45:$F$45,0)))))</f>
        <v>0</v>
      </c>
      <c r="AT21" s="120">
        <f>+IF(ISBLANK('Informations clients'!AF21),0,
IF(ISBLANK('Informations clients'!V21),0,IF(VLOOKUP('Informations clients'!AF21,Technique!$H$45:$I$48,2,FALSE)=1,0,INDEX(Technique!$B$62:$F$75,MATCH($AG$1,Technique!$B$62:$B$75,0),MATCH('Informations clients'!AF21,Technique!$B$62:$F$62,0)))))</f>
        <v>0</v>
      </c>
      <c r="AU21" s="120">
        <f>+IF(ISBLANK('Informations clients'!AF21),0,
IF(AND($AG$1=5,VLOOKUP('Informations clients'!AF21,Technique!$H$45:$I$48,2,FALSE)=4),1,0))</f>
        <v>0</v>
      </c>
      <c r="AV21" s="120">
        <f>+IF(ISBLANK('Informations clients'!X21),0,IF($AG$1=5,1,0))</f>
        <v>0</v>
      </c>
      <c r="AW21" s="121"/>
      <c r="AX21" s="122">
        <f>+IF(ISBLANK('Informations clients'!AG21),0,
IF($AG$1=5,1,0))</f>
        <v>0</v>
      </c>
    </row>
    <row r="22" spans="1:50" s="123" customFormat="1" ht="11.25">
      <c r="A22" s="113" t="str">
        <f>IF(ISBLANK('Informations clients'!A22),"",'Informations clients'!A22)</f>
        <v/>
      </c>
      <c r="B22" s="124" t="str">
        <f>IF(ISBLANK('Informations clients'!C22),"",'Informations clients'!C22)</f>
        <v/>
      </c>
      <c r="C22" s="124" t="str">
        <f>IF(ISBLANK('Informations clients'!E22),"",'Informations clients'!E22)</f>
        <v/>
      </c>
      <c r="D22" s="126" t="str">
        <f>IF(ISBLANK('Informations clients'!G22),"",'Informations clients'!G22)</f>
        <v/>
      </c>
      <c r="E22" s="114"/>
      <c r="F22" s="127"/>
      <c r="G22" s="128"/>
      <c r="H22" s="114"/>
      <c r="I22" s="127"/>
      <c r="J22" s="129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14"/>
      <c r="AA22" s="131"/>
      <c r="AB22" s="115"/>
      <c r="AC22" s="116"/>
      <c r="AD22" s="117">
        <f>+IF(ISBLANK('Informations clients'!I22),0,
IF($AG$1=MONTH('Informations clients'!K22),1,0))</f>
        <v>0</v>
      </c>
      <c r="AE22" s="118">
        <f>+IF(ISBLANK('Informations clients'!J22),0,
IF(MONTH('Informations clients'!K22)=$AG$1,1,0))</f>
        <v>0</v>
      </c>
      <c r="AF22" s="119"/>
      <c r="AG22" s="117">
        <f>+IF(ISBLANK('Informations clients'!N22),0,
INDEX(Technique!$B$11:$F$23,MATCH($AG$1,Technique!$B$11:$B$23,0),MATCH(VLOOKUP('Informations clients'!N22,Technique!$A$4:$B$6,2,FALSE),Technique!$B$11:$F$11,0)))</f>
        <v>0</v>
      </c>
      <c r="AH22" s="120">
        <f>+IF(ISBLANK('Informations clients'!O22),0,
IF(VLOOKUP('Informations clients'!O22,Technique!$A$79:$B$81,2,FALSE)=1,0,
IF(VLOOKUP('Informations clients'!O22,Technique!$A$79:$B$81,2,FALSE)=2,1,
IF($AG$1=1,1,0))))</f>
        <v>0</v>
      </c>
      <c r="AI22" s="120">
        <f>+IF(ISBLANK('Informations clients'!P22),0,
IF(MONTH('Informations clients'!T22)=$AG$1,1,0))</f>
        <v>0</v>
      </c>
      <c r="AJ22" s="120">
        <f>+IF(ISBLANK('Informations clients'!Q22),0,IF($AG$1=EDATE('Informations clients'!G22,3),1,0))</f>
        <v>0</v>
      </c>
      <c r="AK22" s="120">
        <f>+IF(ISBLANK('Informations clients'!R22),0,
IF($AG$1=5,1,0))</f>
        <v>0</v>
      </c>
      <c r="AL22" s="120">
        <f>+IF(ISBLANK('Informations clients'!G22),0,IF($AG$1=3,1,0))</f>
        <v>0</v>
      </c>
      <c r="AM22" s="120">
        <f>+IF(ISBLANK('Informations clients'!G22),0,IF($AG$1=3,1,0))</f>
        <v>0</v>
      </c>
      <c r="AN22" s="120">
        <f>IF(ISBLANK('Informations clients'!U22),0,
IF($AG$1=12,1,0))</f>
        <v>0</v>
      </c>
      <c r="AO22" s="120">
        <f>IF(ISBLANK('Informations clients'!#REF!),0,
IF($AG$1=6,1,0))</f>
        <v>0</v>
      </c>
      <c r="AP22" s="120">
        <f>IF(ISBLANK('Informations clients'!#REF!),0,
IF($AG$1=12,1,0))</f>
        <v>0</v>
      </c>
      <c r="AQ22" s="120">
        <f>+IF(ISBLANK('Informations clients'!X22),0,IF($AG$1=2,1,0))</f>
        <v>0</v>
      </c>
      <c r="AR22" s="120">
        <f>IF(ISBLANK('Informations clients'!L22),0,
IF($AG$1=2,1,0))</f>
        <v>0</v>
      </c>
      <c r="AS22" s="120">
        <f>IF(ISBLANK('Informations clients'!AF22),0,
IF(ISBLANK('Informations clients'!U22),0,IF(VLOOKUP('Informations clients'!AF22,Technique!$H$45:$I$48,2,FALSE)=1,0,INDEX(Technique!$B$45:$F$58,MATCH($AG$1,Technique!$B$45:$B$58,0),MATCH('Informations clients'!AF22,Technique!$B$45:$F$45,0)))))</f>
        <v>0</v>
      </c>
      <c r="AT22" s="120">
        <f>+IF(ISBLANK('Informations clients'!AF22),0,
IF(ISBLANK('Informations clients'!V22),0,IF(VLOOKUP('Informations clients'!AF22,Technique!$H$45:$I$48,2,FALSE)=1,0,INDEX(Technique!$B$62:$F$75,MATCH($AG$1,Technique!$B$62:$B$75,0),MATCH('Informations clients'!AF22,Technique!$B$62:$F$62,0)))))</f>
        <v>0</v>
      </c>
      <c r="AU22" s="120">
        <f>+IF(ISBLANK('Informations clients'!AF22),0,
IF(AND($AG$1=5,VLOOKUP('Informations clients'!AF22,Technique!$H$45:$I$48,2,FALSE)=4),1,0))</f>
        <v>0</v>
      </c>
      <c r="AV22" s="120">
        <f>+IF(ISBLANK('Informations clients'!X22),0,IF($AG$1=5,1,0))</f>
        <v>0</v>
      </c>
      <c r="AW22" s="121"/>
      <c r="AX22" s="122">
        <f>+IF(ISBLANK('Informations clients'!AG22),0,
IF($AG$1=5,1,0))</f>
        <v>0</v>
      </c>
    </row>
    <row r="23" spans="1:50" s="123" customFormat="1" ht="11.25">
      <c r="A23" s="113" t="str">
        <f>IF(ISBLANK('Informations clients'!A23),"",'Informations clients'!A23)</f>
        <v/>
      </c>
      <c r="B23" s="124" t="str">
        <f>IF(ISBLANK('Informations clients'!C23),"",'Informations clients'!C23)</f>
        <v/>
      </c>
      <c r="C23" s="124" t="str">
        <f>IF(ISBLANK('Informations clients'!E23),"",'Informations clients'!E23)</f>
        <v/>
      </c>
      <c r="D23" s="126" t="str">
        <f>IF(ISBLANK('Informations clients'!G23),"",'Informations clients'!G23)</f>
        <v/>
      </c>
      <c r="E23" s="114"/>
      <c r="F23" s="127"/>
      <c r="G23" s="128"/>
      <c r="H23" s="114"/>
      <c r="I23" s="127"/>
      <c r="J23" s="129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14"/>
      <c r="AA23" s="131"/>
      <c r="AB23" s="115"/>
      <c r="AC23" s="116"/>
      <c r="AD23" s="117">
        <f>+IF(ISBLANK('Informations clients'!I23),0,
IF($AG$1=MONTH('Informations clients'!K23),1,0))</f>
        <v>0</v>
      </c>
      <c r="AE23" s="118">
        <f>+IF(ISBLANK('Informations clients'!J23),0,
IF(MONTH('Informations clients'!K23)=$AG$1,1,0))</f>
        <v>0</v>
      </c>
      <c r="AF23" s="119"/>
      <c r="AG23" s="117">
        <f>+IF(ISBLANK('Informations clients'!N23),0,
INDEX(Technique!$B$11:$F$23,MATCH($AG$1,Technique!$B$11:$B$23,0),MATCH(VLOOKUP('Informations clients'!N23,Technique!$A$4:$B$6,2,FALSE),Technique!$B$11:$F$11,0)))</f>
        <v>0</v>
      </c>
      <c r="AH23" s="120">
        <f>+IF(ISBLANK('Informations clients'!O23),0,
IF(VLOOKUP('Informations clients'!O23,Technique!$A$79:$B$81,2,FALSE)=1,0,
IF(VLOOKUP('Informations clients'!O23,Technique!$A$79:$B$81,2,FALSE)=2,1,
IF($AG$1=1,1,0))))</f>
        <v>0</v>
      </c>
      <c r="AI23" s="120">
        <f>+IF(ISBLANK('Informations clients'!P23),0,
IF(MONTH('Informations clients'!T23)=$AG$1,1,0))</f>
        <v>0</v>
      </c>
      <c r="AJ23" s="120">
        <f>+IF(ISBLANK('Informations clients'!Q23),0,IF($AG$1=EDATE('Informations clients'!G23,3),1,0))</f>
        <v>0</v>
      </c>
      <c r="AK23" s="120">
        <f>+IF(ISBLANK('Informations clients'!R23),0,
IF($AG$1=5,1,0))</f>
        <v>0</v>
      </c>
      <c r="AL23" s="120">
        <f>+IF(ISBLANK('Informations clients'!G23),0,IF($AG$1=3,1,0))</f>
        <v>0</v>
      </c>
      <c r="AM23" s="120">
        <f>+IF(ISBLANK('Informations clients'!G23),0,IF($AG$1=3,1,0))</f>
        <v>0</v>
      </c>
      <c r="AN23" s="120">
        <f>IF(ISBLANK('Informations clients'!U23),0,
IF($AG$1=12,1,0))</f>
        <v>0</v>
      </c>
      <c r="AO23" s="120">
        <f>IF(ISBLANK('Informations clients'!#REF!),0,
IF($AG$1=6,1,0))</f>
        <v>0</v>
      </c>
      <c r="AP23" s="120">
        <f>IF(ISBLANK('Informations clients'!#REF!),0,
IF($AG$1=12,1,0))</f>
        <v>0</v>
      </c>
      <c r="AQ23" s="120">
        <f>+IF(ISBLANK('Informations clients'!X23),0,IF($AG$1=2,1,0))</f>
        <v>0</v>
      </c>
      <c r="AR23" s="120">
        <f>IF(ISBLANK('Informations clients'!L23),0,
IF($AG$1=2,1,0))</f>
        <v>0</v>
      </c>
      <c r="AS23" s="120">
        <f>IF(ISBLANK('Informations clients'!AF23),0,
IF(ISBLANK('Informations clients'!U23),0,IF(VLOOKUP('Informations clients'!AF23,Technique!$H$45:$I$48,2,FALSE)=1,0,INDEX(Technique!$B$45:$F$58,MATCH($AG$1,Technique!$B$45:$B$58,0),MATCH('Informations clients'!AF23,Technique!$B$45:$F$45,0)))))</f>
        <v>0</v>
      </c>
      <c r="AT23" s="120">
        <f>+IF(ISBLANK('Informations clients'!AF23),0,
IF(ISBLANK('Informations clients'!V23),0,IF(VLOOKUP('Informations clients'!AF23,Technique!$H$45:$I$48,2,FALSE)=1,0,INDEX(Technique!$B$62:$F$75,MATCH($AG$1,Technique!$B$62:$B$75,0),MATCH('Informations clients'!AF23,Technique!$B$62:$F$62,0)))))</f>
        <v>0</v>
      </c>
      <c r="AU23" s="120">
        <f>+IF(ISBLANK('Informations clients'!AF23),0,
IF(AND($AG$1=5,VLOOKUP('Informations clients'!AF23,Technique!$H$45:$I$48,2,FALSE)=4),1,0))</f>
        <v>0</v>
      </c>
      <c r="AV23" s="120">
        <f>+IF(ISBLANK('Informations clients'!X23),0,IF($AG$1=5,1,0))</f>
        <v>0</v>
      </c>
      <c r="AW23" s="121"/>
      <c r="AX23" s="122">
        <f>+IF(ISBLANK('Informations clients'!AG23),0,
IF($AG$1=5,1,0))</f>
        <v>0</v>
      </c>
    </row>
    <row r="24" spans="1:50" s="123" customFormat="1" ht="11.25">
      <c r="A24" s="113" t="str">
        <f>IF(ISBLANK('Informations clients'!A24),"",'Informations clients'!A24)</f>
        <v/>
      </c>
      <c r="B24" s="124" t="str">
        <f>IF(ISBLANK('Informations clients'!C24),"",'Informations clients'!C24)</f>
        <v/>
      </c>
      <c r="C24" s="124" t="str">
        <f>IF(ISBLANK('Informations clients'!E24),"",'Informations clients'!E24)</f>
        <v/>
      </c>
      <c r="D24" s="126" t="str">
        <f>IF(ISBLANK('Informations clients'!G24),"",'Informations clients'!G24)</f>
        <v/>
      </c>
      <c r="E24" s="114"/>
      <c r="F24" s="127"/>
      <c r="G24" s="128"/>
      <c r="H24" s="114"/>
      <c r="I24" s="127"/>
      <c r="J24" s="129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14"/>
      <c r="AA24" s="131"/>
      <c r="AB24" s="115"/>
      <c r="AC24" s="116"/>
      <c r="AD24" s="117">
        <f>+IF(ISBLANK('Informations clients'!I24),0,
IF($AG$1=MONTH('Informations clients'!K24),1,0))</f>
        <v>0</v>
      </c>
      <c r="AE24" s="118">
        <f>+IF(ISBLANK('Informations clients'!J24),0,
IF(MONTH('Informations clients'!K24)=$AG$1,1,0))</f>
        <v>0</v>
      </c>
      <c r="AF24" s="119"/>
      <c r="AG24" s="117">
        <f>+IF(ISBLANK('Informations clients'!N24),0,
INDEX(Technique!$B$11:$F$23,MATCH($AG$1,Technique!$B$11:$B$23,0),MATCH(VLOOKUP('Informations clients'!N24,Technique!$A$4:$B$6,2,FALSE),Technique!$B$11:$F$11,0)))</f>
        <v>0</v>
      </c>
      <c r="AH24" s="120">
        <f>+IF(ISBLANK('Informations clients'!O24),0,
IF(VLOOKUP('Informations clients'!O24,Technique!$A$79:$B$81,2,FALSE)=1,0,
IF(VLOOKUP('Informations clients'!O24,Technique!$A$79:$B$81,2,FALSE)=2,1,
IF($AG$1=1,1,0))))</f>
        <v>0</v>
      </c>
      <c r="AI24" s="120">
        <f>+IF(ISBLANK('Informations clients'!P24),0,
IF(MONTH('Informations clients'!T24)=$AG$1,1,0))</f>
        <v>0</v>
      </c>
      <c r="AJ24" s="120">
        <f>+IF(ISBLANK('Informations clients'!Q24),0,IF($AG$1=EDATE('Informations clients'!G24,3),1,0))</f>
        <v>0</v>
      </c>
      <c r="AK24" s="120">
        <f>+IF(ISBLANK('Informations clients'!R24),0,
IF($AG$1=5,1,0))</f>
        <v>0</v>
      </c>
      <c r="AL24" s="120">
        <f>+IF(ISBLANK('Informations clients'!G24),0,IF($AG$1=3,1,0))</f>
        <v>0</v>
      </c>
      <c r="AM24" s="120">
        <f>+IF(ISBLANK('Informations clients'!G24),0,IF($AG$1=3,1,0))</f>
        <v>0</v>
      </c>
      <c r="AN24" s="120">
        <f>IF(ISBLANK('Informations clients'!U24),0,
IF($AG$1=12,1,0))</f>
        <v>0</v>
      </c>
      <c r="AO24" s="120">
        <f>IF(ISBLANK('Informations clients'!#REF!),0,
IF($AG$1=6,1,0))</f>
        <v>0</v>
      </c>
      <c r="AP24" s="120">
        <f>IF(ISBLANK('Informations clients'!#REF!),0,
IF($AG$1=12,1,0))</f>
        <v>0</v>
      </c>
      <c r="AQ24" s="120">
        <f>+IF(ISBLANK('Informations clients'!X24),0,IF($AG$1=2,1,0))</f>
        <v>0</v>
      </c>
      <c r="AR24" s="120">
        <f>IF(ISBLANK('Informations clients'!L24),0,
IF($AG$1=2,1,0))</f>
        <v>0</v>
      </c>
      <c r="AS24" s="120">
        <f>IF(ISBLANK('Informations clients'!AF24),0,
IF(ISBLANK('Informations clients'!U24),0,IF(VLOOKUP('Informations clients'!AF24,Technique!$H$45:$I$48,2,FALSE)=1,0,INDEX(Technique!$B$45:$F$58,MATCH($AG$1,Technique!$B$45:$B$58,0),MATCH('Informations clients'!AF24,Technique!$B$45:$F$45,0)))))</f>
        <v>0</v>
      </c>
      <c r="AT24" s="120">
        <f>+IF(ISBLANK('Informations clients'!AF24),0,
IF(ISBLANK('Informations clients'!V24),0,IF(VLOOKUP('Informations clients'!AF24,Technique!$H$45:$I$48,2,FALSE)=1,0,INDEX(Technique!$B$62:$F$75,MATCH($AG$1,Technique!$B$62:$B$75,0),MATCH('Informations clients'!AF24,Technique!$B$62:$F$62,0)))))</f>
        <v>0</v>
      </c>
      <c r="AU24" s="120">
        <f>+IF(ISBLANK('Informations clients'!AF24),0,
IF(AND($AG$1=5,VLOOKUP('Informations clients'!AF24,Technique!$H$45:$I$48,2,FALSE)=4),1,0))</f>
        <v>0</v>
      </c>
      <c r="AV24" s="120">
        <f>+IF(ISBLANK('Informations clients'!X24),0,IF($AG$1=5,1,0))</f>
        <v>0</v>
      </c>
      <c r="AW24" s="121"/>
      <c r="AX24" s="122">
        <f>+IF(ISBLANK('Informations clients'!AG24),0,
IF($AG$1=5,1,0))</f>
        <v>0</v>
      </c>
    </row>
    <row r="25" spans="1:50" s="123" customFormat="1" ht="11.25">
      <c r="A25" s="113" t="str">
        <f>IF(ISBLANK('Informations clients'!A25),"",'Informations clients'!A25)</f>
        <v/>
      </c>
      <c r="B25" s="124" t="str">
        <f>IF(ISBLANK('Informations clients'!C25),"",'Informations clients'!C25)</f>
        <v/>
      </c>
      <c r="C25" s="124" t="str">
        <f>IF(ISBLANK('Informations clients'!E25),"",'Informations clients'!E25)</f>
        <v/>
      </c>
      <c r="D25" s="126" t="str">
        <f>IF(ISBLANK('Informations clients'!G25),"",'Informations clients'!G25)</f>
        <v/>
      </c>
      <c r="E25" s="114"/>
      <c r="F25" s="127"/>
      <c r="G25" s="128"/>
      <c r="H25" s="114"/>
      <c r="I25" s="127"/>
      <c r="J25" s="129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14"/>
      <c r="AA25" s="131"/>
      <c r="AB25" s="115"/>
      <c r="AC25" s="116"/>
      <c r="AD25" s="117">
        <f>+IF(ISBLANK('Informations clients'!I25),0,
IF($AG$1=MONTH('Informations clients'!K25),1,0))</f>
        <v>0</v>
      </c>
      <c r="AE25" s="118">
        <f>+IF(ISBLANK('Informations clients'!J25),0,
IF(MONTH('Informations clients'!K25)=$AG$1,1,0))</f>
        <v>0</v>
      </c>
      <c r="AF25" s="119"/>
      <c r="AG25" s="117">
        <f>+IF(ISBLANK('Informations clients'!N25),0,
INDEX(Technique!$B$11:$F$23,MATCH($AG$1,Technique!$B$11:$B$23,0),MATCH(VLOOKUP('Informations clients'!N25,Technique!$A$4:$B$6,2,FALSE),Technique!$B$11:$F$11,0)))</f>
        <v>0</v>
      </c>
      <c r="AH25" s="120">
        <f>+IF(ISBLANK('Informations clients'!O25),0,
IF(VLOOKUP('Informations clients'!O25,Technique!$A$79:$B$81,2,FALSE)=1,0,
IF(VLOOKUP('Informations clients'!O25,Technique!$A$79:$B$81,2,FALSE)=2,1,
IF($AG$1=1,1,0))))</f>
        <v>0</v>
      </c>
      <c r="AI25" s="120">
        <f>+IF(ISBLANK('Informations clients'!P25),0,
IF(MONTH('Informations clients'!T25)=$AG$1,1,0))</f>
        <v>0</v>
      </c>
      <c r="AJ25" s="120">
        <f>+IF(ISBLANK('Informations clients'!Q25),0,IF($AG$1=EDATE('Informations clients'!G25,3),1,0))</f>
        <v>0</v>
      </c>
      <c r="AK25" s="120">
        <f>+IF(ISBLANK('Informations clients'!R25),0,
IF($AG$1=5,1,0))</f>
        <v>0</v>
      </c>
      <c r="AL25" s="120">
        <f>+IF(ISBLANK('Informations clients'!G25),0,IF($AG$1=3,1,0))</f>
        <v>0</v>
      </c>
      <c r="AM25" s="120">
        <f>+IF(ISBLANK('Informations clients'!G25),0,IF($AG$1=3,1,0))</f>
        <v>0</v>
      </c>
      <c r="AN25" s="120">
        <f>IF(ISBLANK('Informations clients'!U25),0,
IF($AG$1=12,1,0))</f>
        <v>0</v>
      </c>
      <c r="AO25" s="120">
        <f>IF(ISBLANK('Informations clients'!#REF!),0,
IF($AG$1=6,1,0))</f>
        <v>0</v>
      </c>
      <c r="AP25" s="120">
        <f>IF(ISBLANK('Informations clients'!#REF!),0,
IF($AG$1=12,1,0))</f>
        <v>0</v>
      </c>
      <c r="AQ25" s="120">
        <f>+IF(ISBLANK('Informations clients'!X25),0,IF($AG$1=2,1,0))</f>
        <v>0</v>
      </c>
      <c r="AR25" s="120">
        <f>IF(ISBLANK('Informations clients'!L25),0,
IF($AG$1=2,1,0))</f>
        <v>0</v>
      </c>
      <c r="AS25" s="120">
        <f>IF(ISBLANK('Informations clients'!AF25),0,
IF(ISBLANK('Informations clients'!U25),0,IF(VLOOKUP('Informations clients'!AF25,Technique!$H$45:$I$48,2,FALSE)=1,0,INDEX(Technique!$B$45:$F$58,MATCH($AG$1,Technique!$B$45:$B$58,0),MATCH('Informations clients'!AF25,Technique!$B$45:$F$45,0)))))</f>
        <v>0</v>
      </c>
      <c r="AT25" s="120">
        <f>+IF(ISBLANK('Informations clients'!AF25),0,
IF(ISBLANK('Informations clients'!V25),0,IF(VLOOKUP('Informations clients'!AF25,Technique!$H$45:$I$48,2,FALSE)=1,0,INDEX(Technique!$B$62:$F$75,MATCH($AG$1,Technique!$B$62:$B$75,0),MATCH('Informations clients'!AF25,Technique!$B$62:$F$62,0)))))</f>
        <v>0</v>
      </c>
      <c r="AU25" s="120">
        <f>+IF(ISBLANK('Informations clients'!AF25),0,
IF(AND($AG$1=5,VLOOKUP('Informations clients'!AF25,Technique!$H$45:$I$48,2,FALSE)=4),1,0))</f>
        <v>0</v>
      </c>
      <c r="AV25" s="120">
        <f>+IF(ISBLANK('Informations clients'!X25),0,IF($AG$1=5,1,0))</f>
        <v>0</v>
      </c>
      <c r="AW25" s="121"/>
      <c r="AX25" s="122">
        <f>+IF(ISBLANK('Informations clients'!AG25),0,
IF($AG$1=5,1,0))</f>
        <v>0</v>
      </c>
    </row>
    <row r="26" spans="1:50" s="123" customFormat="1" ht="11.25">
      <c r="A26" s="113" t="str">
        <f>IF(ISBLANK('Informations clients'!A26),"",'Informations clients'!A26)</f>
        <v/>
      </c>
      <c r="B26" s="124" t="str">
        <f>IF(ISBLANK('Informations clients'!C26),"",'Informations clients'!C26)</f>
        <v/>
      </c>
      <c r="C26" s="124" t="str">
        <f>IF(ISBLANK('Informations clients'!E26),"",'Informations clients'!E26)</f>
        <v/>
      </c>
      <c r="D26" s="126" t="str">
        <f>IF(ISBLANK('Informations clients'!G26),"",'Informations clients'!G26)</f>
        <v/>
      </c>
      <c r="E26" s="114"/>
      <c r="F26" s="127"/>
      <c r="G26" s="128"/>
      <c r="H26" s="114"/>
      <c r="I26" s="127"/>
      <c r="J26" s="129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14"/>
      <c r="AA26" s="131"/>
      <c r="AB26" s="115"/>
      <c r="AC26" s="116"/>
      <c r="AD26" s="117">
        <f>+IF(ISBLANK('Informations clients'!I26),0,
IF($AG$1=MONTH('Informations clients'!K26),1,0))</f>
        <v>0</v>
      </c>
      <c r="AE26" s="118">
        <f>+IF(ISBLANK('Informations clients'!J26),0,
IF(MONTH('Informations clients'!K26)=$AG$1,1,0))</f>
        <v>0</v>
      </c>
      <c r="AF26" s="119"/>
      <c r="AG26" s="117">
        <f>+IF(ISBLANK('Informations clients'!N26),0,
INDEX(Technique!$B$11:$F$23,MATCH($AG$1,Technique!$B$11:$B$23,0),MATCH(VLOOKUP('Informations clients'!N26,Technique!$A$4:$B$6,2,FALSE),Technique!$B$11:$F$11,0)))</f>
        <v>0</v>
      </c>
      <c r="AH26" s="120">
        <f>+IF(ISBLANK('Informations clients'!O26),0,
IF(VLOOKUP('Informations clients'!O26,Technique!$A$79:$B$81,2,FALSE)=1,0,
IF(VLOOKUP('Informations clients'!O26,Technique!$A$79:$B$81,2,FALSE)=2,1,
IF($AG$1=1,1,0))))</f>
        <v>0</v>
      </c>
      <c r="AI26" s="120">
        <f>+IF(ISBLANK('Informations clients'!P26),0,
IF(MONTH('Informations clients'!T26)=$AG$1,1,0))</f>
        <v>0</v>
      </c>
      <c r="AJ26" s="120">
        <f>+IF(ISBLANK('Informations clients'!Q26),0,IF($AG$1=EDATE('Informations clients'!G26,3),1,0))</f>
        <v>0</v>
      </c>
      <c r="AK26" s="120">
        <f>+IF(ISBLANK('Informations clients'!R26),0,
IF($AG$1=5,1,0))</f>
        <v>0</v>
      </c>
      <c r="AL26" s="120">
        <f>+IF(ISBLANK('Informations clients'!G26),0,IF($AG$1=3,1,0))</f>
        <v>0</v>
      </c>
      <c r="AM26" s="120">
        <f>+IF(ISBLANK('Informations clients'!G26),0,IF($AG$1=3,1,0))</f>
        <v>0</v>
      </c>
      <c r="AN26" s="120">
        <f>IF(ISBLANK('Informations clients'!U26),0,
IF($AG$1=12,1,0))</f>
        <v>0</v>
      </c>
      <c r="AO26" s="120">
        <f>IF(ISBLANK('Informations clients'!#REF!),0,
IF($AG$1=6,1,0))</f>
        <v>0</v>
      </c>
      <c r="AP26" s="120">
        <f>IF(ISBLANK('Informations clients'!#REF!),0,
IF($AG$1=12,1,0))</f>
        <v>0</v>
      </c>
      <c r="AQ26" s="120">
        <f>+IF(ISBLANK('Informations clients'!X26),0,IF($AG$1=2,1,0))</f>
        <v>0</v>
      </c>
      <c r="AR26" s="120">
        <f>IF(ISBLANK('Informations clients'!L26),0,
IF($AG$1=2,1,0))</f>
        <v>0</v>
      </c>
      <c r="AS26" s="120">
        <f>IF(ISBLANK('Informations clients'!AF26),0,
IF(ISBLANK('Informations clients'!U26),0,IF(VLOOKUP('Informations clients'!AF26,Technique!$H$45:$I$48,2,FALSE)=1,0,INDEX(Technique!$B$45:$F$58,MATCH($AG$1,Technique!$B$45:$B$58,0),MATCH('Informations clients'!AF26,Technique!$B$45:$F$45,0)))))</f>
        <v>0</v>
      </c>
      <c r="AT26" s="120">
        <f>+IF(ISBLANK('Informations clients'!AF26),0,
IF(ISBLANK('Informations clients'!V26),0,IF(VLOOKUP('Informations clients'!AF26,Technique!$H$45:$I$48,2,FALSE)=1,0,INDEX(Technique!$B$62:$F$75,MATCH($AG$1,Technique!$B$62:$B$75,0),MATCH('Informations clients'!AF26,Technique!$B$62:$F$62,0)))))</f>
        <v>0</v>
      </c>
      <c r="AU26" s="120">
        <f>+IF(ISBLANK('Informations clients'!AF26),0,
IF(AND($AG$1=5,VLOOKUP('Informations clients'!AF26,Technique!$H$45:$I$48,2,FALSE)=4),1,0))</f>
        <v>0</v>
      </c>
      <c r="AV26" s="120">
        <f>+IF(ISBLANK('Informations clients'!X26),0,IF($AG$1=5,1,0))</f>
        <v>0</v>
      </c>
      <c r="AW26" s="121"/>
      <c r="AX26" s="122">
        <f>+IF(ISBLANK('Informations clients'!AG26),0,
IF($AG$1=5,1,0))</f>
        <v>0</v>
      </c>
    </row>
    <row r="27" spans="1:50" s="123" customFormat="1" ht="11.25">
      <c r="A27" s="113" t="str">
        <f>IF(ISBLANK('Informations clients'!A27),"",'Informations clients'!A27)</f>
        <v/>
      </c>
      <c r="B27" s="124" t="str">
        <f>IF(ISBLANK('Informations clients'!C27),"",'Informations clients'!C27)</f>
        <v/>
      </c>
      <c r="C27" s="124" t="str">
        <f>IF(ISBLANK('Informations clients'!E27),"",'Informations clients'!E27)</f>
        <v/>
      </c>
      <c r="D27" s="126" t="str">
        <f>IF(ISBLANK('Informations clients'!G27),"",'Informations clients'!G27)</f>
        <v/>
      </c>
      <c r="E27" s="114"/>
      <c r="F27" s="127"/>
      <c r="G27" s="128"/>
      <c r="H27" s="114"/>
      <c r="I27" s="127"/>
      <c r="J27" s="129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14"/>
      <c r="AA27" s="131"/>
      <c r="AB27" s="115"/>
      <c r="AC27" s="116"/>
      <c r="AD27" s="117">
        <f>+IF(ISBLANK('Informations clients'!I27),0,
IF($AG$1=MONTH('Informations clients'!K27),1,0))</f>
        <v>0</v>
      </c>
      <c r="AE27" s="118">
        <f>+IF(ISBLANK('Informations clients'!J27),0,
IF(MONTH('Informations clients'!K27)=$AG$1,1,0))</f>
        <v>0</v>
      </c>
      <c r="AF27" s="119"/>
      <c r="AG27" s="117">
        <f>+IF(ISBLANK('Informations clients'!N27),0,
INDEX(Technique!$B$11:$F$23,MATCH($AG$1,Technique!$B$11:$B$23,0),MATCH(VLOOKUP('Informations clients'!N27,Technique!$A$4:$B$6,2,FALSE),Technique!$B$11:$F$11,0)))</f>
        <v>0</v>
      </c>
      <c r="AH27" s="120">
        <f>+IF(ISBLANK('Informations clients'!O27),0,
IF(VLOOKUP('Informations clients'!O27,Technique!$A$79:$B$81,2,FALSE)=1,0,
IF(VLOOKUP('Informations clients'!O27,Technique!$A$79:$B$81,2,FALSE)=2,1,
IF($AG$1=1,1,0))))</f>
        <v>0</v>
      </c>
      <c r="AI27" s="120">
        <f>+IF(ISBLANK('Informations clients'!P27),0,
IF(MONTH('Informations clients'!T27)=$AG$1,1,0))</f>
        <v>0</v>
      </c>
      <c r="AJ27" s="120">
        <f>+IF(ISBLANK('Informations clients'!Q27),0,IF($AG$1=EDATE('Informations clients'!G27,3),1,0))</f>
        <v>0</v>
      </c>
      <c r="AK27" s="120">
        <f>+IF(ISBLANK('Informations clients'!R27),0,
IF($AG$1=5,1,0))</f>
        <v>0</v>
      </c>
      <c r="AL27" s="120">
        <f>+IF(ISBLANK('Informations clients'!G27),0,IF($AG$1=3,1,0))</f>
        <v>0</v>
      </c>
      <c r="AM27" s="120">
        <f>+IF(ISBLANK('Informations clients'!G27),0,IF($AG$1=3,1,0))</f>
        <v>0</v>
      </c>
      <c r="AN27" s="120">
        <f>IF(ISBLANK('Informations clients'!U27),0,
IF($AG$1=12,1,0))</f>
        <v>0</v>
      </c>
      <c r="AO27" s="120">
        <f>IF(ISBLANK('Informations clients'!#REF!),0,
IF($AG$1=6,1,0))</f>
        <v>0</v>
      </c>
      <c r="AP27" s="120">
        <f>IF(ISBLANK('Informations clients'!#REF!),0,
IF($AG$1=12,1,0))</f>
        <v>0</v>
      </c>
      <c r="AQ27" s="120">
        <f>+IF(ISBLANK('Informations clients'!X27),0,IF($AG$1=2,1,0))</f>
        <v>0</v>
      </c>
      <c r="AR27" s="120">
        <f>IF(ISBLANK('Informations clients'!L27),0,
IF($AG$1=2,1,0))</f>
        <v>0</v>
      </c>
      <c r="AS27" s="120">
        <f>IF(ISBLANK('Informations clients'!AF27),0,
IF(ISBLANK('Informations clients'!U27),0,IF(VLOOKUP('Informations clients'!AF27,Technique!$H$45:$I$48,2,FALSE)=1,0,INDEX(Technique!$B$45:$F$58,MATCH($AG$1,Technique!$B$45:$B$58,0),MATCH('Informations clients'!AF27,Technique!$B$45:$F$45,0)))))</f>
        <v>0</v>
      </c>
      <c r="AT27" s="120">
        <f>+IF(ISBLANK('Informations clients'!AF27),0,
IF(ISBLANK('Informations clients'!V27),0,IF(VLOOKUP('Informations clients'!AF27,Technique!$H$45:$I$48,2,FALSE)=1,0,INDEX(Technique!$B$62:$F$75,MATCH($AG$1,Technique!$B$62:$B$75,0),MATCH('Informations clients'!AF27,Technique!$B$62:$F$62,0)))))</f>
        <v>0</v>
      </c>
      <c r="AU27" s="120">
        <f>+IF(ISBLANK('Informations clients'!AF27),0,
IF(AND($AG$1=5,VLOOKUP('Informations clients'!AF27,Technique!$H$45:$I$48,2,FALSE)=4),1,0))</f>
        <v>0</v>
      </c>
      <c r="AV27" s="120">
        <f>+IF(ISBLANK('Informations clients'!X27),0,IF($AG$1=5,1,0))</f>
        <v>0</v>
      </c>
      <c r="AW27" s="121"/>
      <c r="AX27" s="122">
        <f>+IF(ISBLANK('Informations clients'!AG27),0,
IF($AG$1=5,1,0))</f>
        <v>0</v>
      </c>
    </row>
    <row r="28" spans="1:50" s="123" customFormat="1" ht="11.25">
      <c r="A28" s="113" t="str">
        <f>IF(ISBLANK('Informations clients'!A28),"",'Informations clients'!A28)</f>
        <v/>
      </c>
      <c r="B28" s="124" t="str">
        <f>IF(ISBLANK('Informations clients'!C28),"",'Informations clients'!C28)</f>
        <v/>
      </c>
      <c r="C28" s="124" t="str">
        <f>IF(ISBLANK('Informations clients'!E28),"",'Informations clients'!E28)</f>
        <v/>
      </c>
      <c r="D28" s="126" t="str">
        <f>IF(ISBLANK('Informations clients'!G28),"",'Informations clients'!G28)</f>
        <v/>
      </c>
      <c r="E28" s="114"/>
      <c r="F28" s="127"/>
      <c r="G28" s="128"/>
      <c r="H28" s="114"/>
      <c r="I28" s="127"/>
      <c r="J28" s="129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14"/>
      <c r="AA28" s="131"/>
      <c r="AB28" s="115"/>
      <c r="AC28" s="116"/>
      <c r="AD28" s="117">
        <f>+IF(ISBLANK('Informations clients'!I28),0,
IF($AG$1=MONTH('Informations clients'!K28),1,0))</f>
        <v>0</v>
      </c>
      <c r="AE28" s="118">
        <f>+IF(ISBLANK('Informations clients'!J28),0,
IF(MONTH('Informations clients'!K28)=$AG$1,1,0))</f>
        <v>0</v>
      </c>
      <c r="AF28" s="119"/>
      <c r="AG28" s="117">
        <f>+IF(ISBLANK('Informations clients'!N28),0,
INDEX(Technique!$B$11:$F$23,MATCH($AG$1,Technique!$B$11:$B$23,0),MATCH(VLOOKUP('Informations clients'!N28,Technique!$A$4:$B$6,2,FALSE),Technique!$B$11:$F$11,0)))</f>
        <v>0</v>
      </c>
      <c r="AH28" s="120">
        <f>+IF(ISBLANK('Informations clients'!O28),0,
IF(VLOOKUP('Informations clients'!O28,Technique!$A$79:$B$81,2,FALSE)=1,0,
IF(VLOOKUP('Informations clients'!O28,Technique!$A$79:$B$81,2,FALSE)=2,1,
IF($AG$1=1,1,0))))</f>
        <v>0</v>
      </c>
      <c r="AI28" s="120">
        <f>+IF(ISBLANK('Informations clients'!P28),0,
IF(MONTH('Informations clients'!T28)=$AG$1,1,0))</f>
        <v>0</v>
      </c>
      <c r="AJ28" s="120">
        <f>+IF(ISBLANK('Informations clients'!Q28),0,IF($AG$1=EDATE('Informations clients'!G28,3),1,0))</f>
        <v>0</v>
      </c>
      <c r="AK28" s="120">
        <f>+IF(ISBLANK('Informations clients'!R28),0,
IF($AG$1=5,1,0))</f>
        <v>0</v>
      </c>
      <c r="AL28" s="120">
        <f>+IF(ISBLANK('Informations clients'!G28),0,IF($AG$1=3,1,0))</f>
        <v>0</v>
      </c>
      <c r="AM28" s="120">
        <f>+IF(ISBLANK('Informations clients'!G28),0,IF($AG$1=3,1,0))</f>
        <v>0</v>
      </c>
      <c r="AN28" s="120">
        <f>IF(ISBLANK('Informations clients'!U28),0,
IF($AG$1=12,1,0))</f>
        <v>0</v>
      </c>
      <c r="AO28" s="120">
        <f>IF(ISBLANK('Informations clients'!#REF!),0,
IF($AG$1=6,1,0))</f>
        <v>0</v>
      </c>
      <c r="AP28" s="120">
        <f>IF(ISBLANK('Informations clients'!#REF!),0,
IF($AG$1=12,1,0))</f>
        <v>0</v>
      </c>
      <c r="AQ28" s="120">
        <f>+IF(ISBLANK('Informations clients'!X28),0,IF($AG$1=2,1,0))</f>
        <v>0</v>
      </c>
      <c r="AR28" s="120">
        <f>IF(ISBLANK('Informations clients'!L28),0,
IF($AG$1=2,1,0))</f>
        <v>0</v>
      </c>
      <c r="AS28" s="120">
        <f>IF(ISBLANK('Informations clients'!AF28),0,
IF(ISBLANK('Informations clients'!U28),0,IF(VLOOKUP('Informations clients'!AF28,Technique!$H$45:$I$48,2,FALSE)=1,0,INDEX(Technique!$B$45:$F$58,MATCH($AG$1,Technique!$B$45:$B$58,0),MATCH('Informations clients'!AF28,Technique!$B$45:$F$45,0)))))</f>
        <v>0</v>
      </c>
      <c r="AT28" s="120">
        <f>+IF(ISBLANK('Informations clients'!AF28),0,
IF(ISBLANK('Informations clients'!V28),0,IF(VLOOKUP('Informations clients'!AF28,Technique!$H$45:$I$48,2,FALSE)=1,0,INDEX(Technique!$B$62:$F$75,MATCH($AG$1,Technique!$B$62:$B$75,0),MATCH('Informations clients'!AF28,Technique!$B$62:$F$62,0)))))</f>
        <v>0</v>
      </c>
      <c r="AU28" s="120">
        <f>+IF(ISBLANK('Informations clients'!AF28),0,
IF(AND($AG$1=5,VLOOKUP('Informations clients'!AF28,Technique!$H$45:$I$48,2,FALSE)=4),1,0))</f>
        <v>0</v>
      </c>
      <c r="AV28" s="120">
        <f>+IF(ISBLANK('Informations clients'!X28),0,IF($AG$1=5,1,0))</f>
        <v>0</v>
      </c>
      <c r="AW28" s="121"/>
      <c r="AX28" s="122">
        <f>+IF(ISBLANK('Informations clients'!AG28),0,
IF($AG$1=5,1,0))</f>
        <v>0</v>
      </c>
    </row>
    <row r="29" spans="1:50" s="123" customFormat="1" ht="11.25">
      <c r="A29" s="113" t="str">
        <f>IF(ISBLANK('Informations clients'!A29),"",'Informations clients'!A29)</f>
        <v/>
      </c>
      <c r="B29" s="124" t="str">
        <f>IF(ISBLANK('Informations clients'!C29),"",'Informations clients'!C29)</f>
        <v/>
      </c>
      <c r="C29" s="124" t="str">
        <f>IF(ISBLANK('Informations clients'!E29),"",'Informations clients'!E29)</f>
        <v/>
      </c>
      <c r="D29" s="126" t="str">
        <f>IF(ISBLANK('Informations clients'!G29),"",'Informations clients'!G29)</f>
        <v/>
      </c>
      <c r="E29" s="114"/>
      <c r="F29" s="127"/>
      <c r="G29" s="128"/>
      <c r="H29" s="114"/>
      <c r="I29" s="127"/>
      <c r="J29" s="129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14"/>
      <c r="AA29" s="131"/>
      <c r="AB29" s="115"/>
      <c r="AC29" s="116"/>
      <c r="AD29" s="117">
        <f>+IF(ISBLANK('Informations clients'!I29),0,
IF($AG$1=MONTH('Informations clients'!K29),1,0))</f>
        <v>0</v>
      </c>
      <c r="AE29" s="118">
        <f>+IF(ISBLANK('Informations clients'!J29),0,
IF(MONTH('Informations clients'!K29)=$AG$1,1,0))</f>
        <v>0</v>
      </c>
      <c r="AF29" s="119"/>
      <c r="AG29" s="117">
        <f>+IF(ISBLANK('Informations clients'!N29),0,
INDEX(Technique!$B$11:$F$23,MATCH($AG$1,Technique!$B$11:$B$23,0),MATCH(VLOOKUP('Informations clients'!N29,Technique!$A$4:$B$6,2,FALSE),Technique!$B$11:$F$11,0)))</f>
        <v>0</v>
      </c>
      <c r="AH29" s="120">
        <f>+IF(ISBLANK('Informations clients'!O29),0,
IF(VLOOKUP('Informations clients'!O29,Technique!$A$79:$B$81,2,FALSE)=1,0,
IF(VLOOKUP('Informations clients'!O29,Technique!$A$79:$B$81,2,FALSE)=2,1,
IF($AG$1=1,1,0))))</f>
        <v>0</v>
      </c>
      <c r="AI29" s="120">
        <f>+IF(ISBLANK('Informations clients'!P29),0,
IF(MONTH('Informations clients'!T29)=$AG$1,1,0))</f>
        <v>0</v>
      </c>
      <c r="AJ29" s="120">
        <f>+IF(ISBLANK('Informations clients'!Q29),0,IF($AG$1=EDATE('Informations clients'!G29,3),1,0))</f>
        <v>0</v>
      </c>
      <c r="AK29" s="120">
        <f>+IF(ISBLANK('Informations clients'!R29),0,
IF($AG$1=5,1,0))</f>
        <v>0</v>
      </c>
      <c r="AL29" s="120">
        <f>+IF(ISBLANK('Informations clients'!G29),0,IF($AG$1=3,1,0))</f>
        <v>0</v>
      </c>
      <c r="AM29" s="120">
        <f>+IF(ISBLANK('Informations clients'!G29),0,IF($AG$1=3,1,0))</f>
        <v>0</v>
      </c>
      <c r="AN29" s="120">
        <f>IF(ISBLANK('Informations clients'!U29),0,
IF($AG$1=12,1,0))</f>
        <v>0</v>
      </c>
      <c r="AO29" s="120">
        <f>IF(ISBLANK('Informations clients'!#REF!),0,
IF($AG$1=6,1,0))</f>
        <v>0</v>
      </c>
      <c r="AP29" s="120">
        <f>IF(ISBLANK('Informations clients'!#REF!),0,
IF($AG$1=12,1,0))</f>
        <v>0</v>
      </c>
      <c r="AQ29" s="120">
        <f>+IF(ISBLANK('Informations clients'!X29),0,IF($AG$1=2,1,0))</f>
        <v>0</v>
      </c>
      <c r="AR29" s="120">
        <f>IF(ISBLANK('Informations clients'!L29),0,
IF($AG$1=2,1,0))</f>
        <v>0</v>
      </c>
      <c r="AS29" s="120">
        <f>IF(ISBLANK('Informations clients'!AF29),0,
IF(ISBLANK('Informations clients'!U29),0,IF(VLOOKUP('Informations clients'!AF29,Technique!$H$45:$I$48,2,FALSE)=1,0,INDEX(Technique!$B$45:$F$58,MATCH($AG$1,Technique!$B$45:$B$58,0),MATCH('Informations clients'!AF29,Technique!$B$45:$F$45,0)))))</f>
        <v>0</v>
      </c>
      <c r="AT29" s="120">
        <f>+IF(ISBLANK('Informations clients'!AF29),0,
IF(ISBLANK('Informations clients'!V29),0,IF(VLOOKUP('Informations clients'!AF29,Technique!$H$45:$I$48,2,FALSE)=1,0,INDEX(Technique!$B$62:$F$75,MATCH($AG$1,Technique!$B$62:$B$75,0),MATCH('Informations clients'!AF29,Technique!$B$62:$F$62,0)))))</f>
        <v>0</v>
      </c>
      <c r="AU29" s="120">
        <f>+IF(ISBLANK('Informations clients'!AF29),0,
IF(AND($AG$1=5,VLOOKUP('Informations clients'!AF29,Technique!$H$45:$I$48,2,FALSE)=4),1,0))</f>
        <v>0</v>
      </c>
      <c r="AV29" s="120">
        <f>+IF(ISBLANK('Informations clients'!X29),0,IF($AG$1=5,1,0))</f>
        <v>0</v>
      </c>
      <c r="AW29" s="121"/>
      <c r="AX29" s="122">
        <f>+IF(ISBLANK('Informations clients'!AG29),0,
IF($AG$1=5,1,0))</f>
        <v>0</v>
      </c>
    </row>
    <row r="30" spans="1:50" s="123" customFormat="1" ht="11.25">
      <c r="A30" s="113" t="str">
        <f>IF(ISBLANK('Informations clients'!A30),"",'Informations clients'!A30)</f>
        <v/>
      </c>
      <c r="B30" s="124" t="str">
        <f>IF(ISBLANK('Informations clients'!C30),"",'Informations clients'!C30)</f>
        <v/>
      </c>
      <c r="C30" s="124" t="str">
        <f>IF(ISBLANK('Informations clients'!E30),"",'Informations clients'!E30)</f>
        <v/>
      </c>
      <c r="D30" s="126" t="str">
        <f>IF(ISBLANK('Informations clients'!G30),"",'Informations clients'!G30)</f>
        <v/>
      </c>
      <c r="E30" s="114"/>
      <c r="F30" s="127"/>
      <c r="G30" s="128"/>
      <c r="H30" s="114"/>
      <c r="I30" s="127"/>
      <c r="J30" s="129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14"/>
      <c r="AA30" s="131"/>
      <c r="AB30" s="115"/>
      <c r="AC30" s="116"/>
      <c r="AD30" s="117">
        <f>+IF(ISBLANK('Informations clients'!I30),0,
IF($AG$1=MONTH('Informations clients'!K30),1,0))</f>
        <v>0</v>
      </c>
      <c r="AE30" s="118">
        <f>+IF(ISBLANK('Informations clients'!J30),0,
IF(MONTH('Informations clients'!K30)=$AG$1,1,0))</f>
        <v>0</v>
      </c>
      <c r="AF30" s="119"/>
      <c r="AG30" s="117">
        <f>+IF(ISBLANK('Informations clients'!N30),0,
INDEX(Technique!$B$11:$F$23,MATCH($AG$1,Technique!$B$11:$B$23,0),MATCH(VLOOKUP('Informations clients'!N30,Technique!$A$4:$B$6,2,FALSE),Technique!$B$11:$F$11,0)))</f>
        <v>0</v>
      </c>
      <c r="AH30" s="120">
        <f>+IF(ISBLANK('Informations clients'!O30),0,
IF(VLOOKUP('Informations clients'!O30,Technique!$A$79:$B$81,2,FALSE)=1,0,
IF(VLOOKUP('Informations clients'!O30,Technique!$A$79:$B$81,2,FALSE)=2,1,
IF($AG$1=1,1,0))))</f>
        <v>0</v>
      </c>
      <c r="AI30" s="120">
        <f>+IF(ISBLANK('Informations clients'!P30),0,
IF(MONTH('Informations clients'!T30)=$AG$1,1,0))</f>
        <v>0</v>
      </c>
      <c r="AJ30" s="120">
        <f>+IF(ISBLANK('Informations clients'!Q30),0,IF($AG$1=EDATE('Informations clients'!G30,3),1,0))</f>
        <v>0</v>
      </c>
      <c r="AK30" s="120">
        <f>+IF(ISBLANK('Informations clients'!R30),0,
IF($AG$1=5,1,0))</f>
        <v>0</v>
      </c>
      <c r="AL30" s="120">
        <f>+IF(ISBLANK('Informations clients'!G30),0,IF($AG$1=3,1,0))</f>
        <v>0</v>
      </c>
      <c r="AM30" s="120">
        <f>+IF(ISBLANK('Informations clients'!G30),0,IF($AG$1=3,1,0))</f>
        <v>0</v>
      </c>
      <c r="AN30" s="120">
        <f>IF(ISBLANK('Informations clients'!U30),0,
IF($AG$1=12,1,0))</f>
        <v>0</v>
      </c>
      <c r="AO30" s="120">
        <f>IF(ISBLANK('Informations clients'!#REF!),0,
IF($AG$1=6,1,0))</f>
        <v>0</v>
      </c>
      <c r="AP30" s="120">
        <f>IF(ISBLANK('Informations clients'!#REF!),0,
IF($AG$1=12,1,0))</f>
        <v>0</v>
      </c>
      <c r="AQ30" s="120">
        <f>+IF(ISBLANK('Informations clients'!X30),0,IF($AG$1=2,1,0))</f>
        <v>0</v>
      </c>
      <c r="AR30" s="120">
        <f>IF(ISBLANK('Informations clients'!L30),0,
IF($AG$1=2,1,0))</f>
        <v>0</v>
      </c>
      <c r="AS30" s="120">
        <f>IF(ISBLANK('Informations clients'!AF30),0,
IF(ISBLANK('Informations clients'!U30),0,IF(VLOOKUP('Informations clients'!AF30,Technique!$H$45:$I$48,2,FALSE)=1,0,INDEX(Technique!$B$45:$F$58,MATCH($AG$1,Technique!$B$45:$B$58,0),MATCH('Informations clients'!AF30,Technique!$B$45:$F$45,0)))))</f>
        <v>0</v>
      </c>
      <c r="AT30" s="120">
        <f>+IF(ISBLANK('Informations clients'!AF30),0,
IF(ISBLANK('Informations clients'!V30),0,IF(VLOOKUP('Informations clients'!AF30,Technique!$H$45:$I$48,2,FALSE)=1,0,INDEX(Technique!$B$62:$F$75,MATCH($AG$1,Technique!$B$62:$B$75,0),MATCH('Informations clients'!AF30,Technique!$B$62:$F$62,0)))))</f>
        <v>0</v>
      </c>
      <c r="AU30" s="120">
        <f>+IF(ISBLANK('Informations clients'!AF30),0,
IF(AND($AG$1=5,VLOOKUP('Informations clients'!AF30,Technique!$H$45:$I$48,2,FALSE)=4),1,0))</f>
        <v>0</v>
      </c>
      <c r="AV30" s="120">
        <f>+IF(ISBLANK('Informations clients'!X30),0,IF($AG$1=5,1,0))</f>
        <v>0</v>
      </c>
      <c r="AW30" s="121"/>
      <c r="AX30" s="122">
        <f>+IF(ISBLANK('Informations clients'!AG30),0,
IF($AG$1=5,1,0))</f>
        <v>0</v>
      </c>
    </row>
    <row r="31" spans="1:50" s="123" customFormat="1" ht="11.25">
      <c r="A31" s="113" t="str">
        <f>IF(ISBLANK('Informations clients'!A31),"",'Informations clients'!A31)</f>
        <v/>
      </c>
      <c r="B31" s="124" t="str">
        <f>IF(ISBLANK('Informations clients'!C31),"",'Informations clients'!C31)</f>
        <v/>
      </c>
      <c r="C31" s="124" t="str">
        <f>IF(ISBLANK('Informations clients'!E31),"",'Informations clients'!E31)</f>
        <v/>
      </c>
      <c r="D31" s="126" t="str">
        <f>IF(ISBLANK('Informations clients'!G31),"",'Informations clients'!G31)</f>
        <v/>
      </c>
      <c r="E31" s="114"/>
      <c r="F31" s="127"/>
      <c r="G31" s="128"/>
      <c r="H31" s="114"/>
      <c r="I31" s="127"/>
      <c r="J31" s="129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14"/>
      <c r="AA31" s="131"/>
      <c r="AB31" s="115"/>
      <c r="AC31" s="116"/>
      <c r="AD31" s="117">
        <f>+IF(ISBLANK('Informations clients'!I31),0,
IF($AG$1=MONTH('Informations clients'!K31),1,0))</f>
        <v>0</v>
      </c>
      <c r="AE31" s="118">
        <f>+IF(ISBLANK('Informations clients'!J31),0,
IF(MONTH('Informations clients'!K31)=$AG$1,1,0))</f>
        <v>0</v>
      </c>
      <c r="AF31" s="119"/>
      <c r="AG31" s="117">
        <f>+IF(ISBLANK('Informations clients'!N31),0,
INDEX(Technique!$B$11:$F$23,MATCH($AG$1,Technique!$B$11:$B$23,0),MATCH(VLOOKUP('Informations clients'!N31,Technique!$A$4:$B$6,2,FALSE),Technique!$B$11:$F$11,0)))</f>
        <v>0</v>
      </c>
      <c r="AH31" s="120">
        <f>+IF(ISBLANK('Informations clients'!O31),0,
IF(VLOOKUP('Informations clients'!O31,Technique!$A$79:$B$81,2,FALSE)=1,0,
IF(VLOOKUP('Informations clients'!O31,Technique!$A$79:$B$81,2,FALSE)=2,1,
IF($AG$1=1,1,0))))</f>
        <v>0</v>
      </c>
      <c r="AI31" s="120">
        <f>+IF(ISBLANK('Informations clients'!P31),0,
IF(MONTH('Informations clients'!T31)=$AG$1,1,0))</f>
        <v>0</v>
      </c>
      <c r="AJ31" s="120">
        <f>+IF(ISBLANK('Informations clients'!Q31),0,IF($AG$1=EDATE('Informations clients'!G31,3),1,0))</f>
        <v>0</v>
      </c>
      <c r="AK31" s="120">
        <f>+IF(ISBLANK('Informations clients'!R31),0,
IF($AG$1=5,1,0))</f>
        <v>0</v>
      </c>
      <c r="AL31" s="120">
        <f>+IF(ISBLANK('Informations clients'!G31),0,IF($AG$1=3,1,0))</f>
        <v>0</v>
      </c>
      <c r="AM31" s="120">
        <f>+IF(ISBLANK('Informations clients'!G31),0,IF($AG$1=3,1,0))</f>
        <v>0</v>
      </c>
      <c r="AN31" s="120">
        <f>IF(ISBLANK('Informations clients'!U31),0,
IF($AG$1=12,1,0))</f>
        <v>0</v>
      </c>
      <c r="AO31" s="120">
        <f>IF(ISBLANK('Informations clients'!#REF!),0,
IF($AG$1=6,1,0))</f>
        <v>0</v>
      </c>
      <c r="AP31" s="120">
        <f>IF(ISBLANK('Informations clients'!#REF!),0,
IF($AG$1=12,1,0))</f>
        <v>0</v>
      </c>
      <c r="AQ31" s="120">
        <f>+IF(ISBLANK('Informations clients'!X31),0,IF($AG$1=2,1,0))</f>
        <v>0</v>
      </c>
      <c r="AR31" s="120">
        <f>IF(ISBLANK('Informations clients'!L31),0,
IF($AG$1=2,1,0))</f>
        <v>0</v>
      </c>
      <c r="AS31" s="120">
        <f>IF(ISBLANK('Informations clients'!AF31),0,
IF(ISBLANK('Informations clients'!U31),0,IF(VLOOKUP('Informations clients'!AF31,Technique!$H$45:$I$48,2,FALSE)=1,0,INDEX(Technique!$B$45:$F$58,MATCH($AG$1,Technique!$B$45:$B$58,0),MATCH('Informations clients'!AF31,Technique!$B$45:$F$45,0)))))</f>
        <v>0</v>
      </c>
      <c r="AT31" s="120">
        <f>+IF(ISBLANK('Informations clients'!AF31),0,
IF(ISBLANK('Informations clients'!V31),0,IF(VLOOKUP('Informations clients'!AF31,Technique!$H$45:$I$48,2,FALSE)=1,0,INDEX(Technique!$B$62:$F$75,MATCH($AG$1,Technique!$B$62:$B$75,0),MATCH('Informations clients'!AF31,Technique!$B$62:$F$62,0)))))</f>
        <v>0</v>
      </c>
      <c r="AU31" s="120">
        <f>+IF(ISBLANK('Informations clients'!AF31),0,
IF(AND($AG$1=5,VLOOKUP('Informations clients'!AF31,Technique!$H$45:$I$48,2,FALSE)=4),1,0))</f>
        <v>0</v>
      </c>
      <c r="AV31" s="120">
        <f>+IF(ISBLANK('Informations clients'!X31),0,IF($AG$1=5,1,0))</f>
        <v>0</v>
      </c>
      <c r="AW31" s="121"/>
      <c r="AX31" s="122">
        <f>+IF(ISBLANK('Informations clients'!AG31),0,
IF($AG$1=5,1,0))</f>
        <v>0</v>
      </c>
    </row>
    <row r="32" spans="1:50" s="123" customFormat="1" ht="11.25">
      <c r="A32" s="113" t="str">
        <f>IF(ISBLANK('Informations clients'!A32),"",'Informations clients'!A32)</f>
        <v/>
      </c>
      <c r="B32" s="124" t="str">
        <f>IF(ISBLANK('Informations clients'!C32),"",'Informations clients'!C32)</f>
        <v/>
      </c>
      <c r="C32" s="124" t="str">
        <f>IF(ISBLANK('Informations clients'!E32),"",'Informations clients'!E32)</f>
        <v/>
      </c>
      <c r="D32" s="126" t="str">
        <f>IF(ISBLANK('Informations clients'!G32),"",'Informations clients'!G32)</f>
        <v/>
      </c>
      <c r="E32" s="114"/>
      <c r="F32" s="127"/>
      <c r="G32" s="128"/>
      <c r="H32" s="114"/>
      <c r="I32" s="127"/>
      <c r="J32" s="129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14"/>
      <c r="AA32" s="131"/>
      <c r="AB32" s="115"/>
      <c r="AC32" s="116"/>
      <c r="AD32" s="117">
        <f>+IF(ISBLANK('Informations clients'!I32),0,
IF($AG$1=MONTH('Informations clients'!K32),1,0))</f>
        <v>0</v>
      </c>
      <c r="AE32" s="118">
        <f>+IF(ISBLANK('Informations clients'!J32),0,
IF(MONTH('Informations clients'!K32)=$AG$1,1,0))</f>
        <v>0</v>
      </c>
      <c r="AF32" s="119"/>
      <c r="AG32" s="117">
        <f>+IF(ISBLANK('Informations clients'!N32),0,
INDEX(Technique!$B$11:$F$23,MATCH($AG$1,Technique!$B$11:$B$23,0),MATCH(VLOOKUP('Informations clients'!N32,Technique!$A$4:$B$6,2,FALSE),Technique!$B$11:$F$11,0)))</f>
        <v>0</v>
      </c>
      <c r="AH32" s="120">
        <f>+IF(ISBLANK('Informations clients'!O32),0,
IF(VLOOKUP('Informations clients'!O32,Technique!$A$79:$B$81,2,FALSE)=1,0,
IF(VLOOKUP('Informations clients'!O32,Technique!$A$79:$B$81,2,FALSE)=2,1,
IF($AG$1=1,1,0))))</f>
        <v>0</v>
      </c>
      <c r="AI32" s="120">
        <f>+IF(ISBLANK('Informations clients'!P32),0,
IF(MONTH('Informations clients'!T32)=$AG$1,1,0))</f>
        <v>0</v>
      </c>
      <c r="AJ32" s="120">
        <f>+IF(ISBLANK('Informations clients'!Q32),0,IF($AG$1=EDATE('Informations clients'!G32,3),1,0))</f>
        <v>0</v>
      </c>
      <c r="AK32" s="120">
        <f>+IF(ISBLANK('Informations clients'!R32),0,
IF($AG$1=5,1,0))</f>
        <v>0</v>
      </c>
      <c r="AL32" s="120">
        <f>+IF(ISBLANK('Informations clients'!G32),0,IF($AG$1=3,1,0))</f>
        <v>0</v>
      </c>
      <c r="AM32" s="120">
        <f>+IF(ISBLANK('Informations clients'!G32),0,IF($AG$1=3,1,0))</f>
        <v>0</v>
      </c>
      <c r="AN32" s="120">
        <f>IF(ISBLANK('Informations clients'!U32),0,
IF($AG$1=12,1,0))</f>
        <v>0</v>
      </c>
      <c r="AO32" s="120">
        <f>IF(ISBLANK('Informations clients'!#REF!),0,
IF($AG$1=6,1,0))</f>
        <v>0</v>
      </c>
      <c r="AP32" s="120">
        <f>IF(ISBLANK('Informations clients'!#REF!),0,
IF($AG$1=12,1,0))</f>
        <v>0</v>
      </c>
      <c r="AQ32" s="120">
        <f>+IF(ISBLANK('Informations clients'!X32),0,IF($AG$1=2,1,0))</f>
        <v>0</v>
      </c>
      <c r="AR32" s="120">
        <f>IF(ISBLANK('Informations clients'!L32),0,
IF($AG$1=2,1,0))</f>
        <v>0</v>
      </c>
      <c r="AS32" s="120">
        <f>IF(ISBLANK('Informations clients'!AF32),0,
IF(ISBLANK('Informations clients'!U32),0,IF(VLOOKUP('Informations clients'!AF32,Technique!$H$45:$I$48,2,FALSE)=1,0,INDEX(Technique!$B$45:$F$58,MATCH($AG$1,Technique!$B$45:$B$58,0),MATCH('Informations clients'!AF32,Technique!$B$45:$F$45,0)))))</f>
        <v>0</v>
      </c>
      <c r="AT32" s="120">
        <f>+IF(ISBLANK('Informations clients'!AF32),0,
IF(ISBLANK('Informations clients'!V32),0,IF(VLOOKUP('Informations clients'!AF32,Technique!$H$45:$I$48,2,FALSE)=1,0,INDEX(Technique!$B$62:$F$75,MATCH($AG$1,Technique!$B$62:$B$75,0),MATCH('Informations clients'!AF32,Technique!$B$62:$F$62,0)))))</f>
        <v>0</v>
      </c>
      <c r="AU32" s="120">
        <f>+IF(ISBLANK('Informations clients'!AF32),0,
IF(AND($AG$1=5,VLOOKUP('Informations clients'!AF32,Technique!$H$45:$I$48,2,FALSE)=4),1,0))</f>
        <v>0</v>
      </c>
      <c r="AV32" s="120">
        <f>+IF(ISBLANK('Informations clients'!X32),0,IF($AG$1=5,1,0))</f>
        <v>0</v>
      </c>
      <c r="AW32" s="121"/>
      <c r="AX32" s="122">
        <f>+IF(ISBLANK('Informations clients'!AG32),0,
IF($AG$1=5,1,0))</f>
        <v>0</v>
      </c>
    </row>
    <row r="33" spans="1:50" s="123" customFormat="1" ht="11.25">
      <c r="A33" s="113" t="str">
        <f>IF(ISBLANK('Informations clients'!A33),"",'Informations clients'!A33)</f>
        <v/>
      </c>
      <c r="B33" s="124" t="str">
        <f>IF(ISBLANK('Informations clients'!C33),"",'Informations clients'!C33)</f>
        <v/>
      </c>
      <c r="C33" s="124" t="str">
        <f>IF(ISBLANK('Informations clients'!E33),"",'Informations clients'!E33)</f>
        <v/>
      </c>
      <c r="D33" s="126" t="str">
        <f>IF(ISBLANK('Informations clients'!G33),"",'Informations clients'!G33)</f>
        <v/>
      </c>
      <c r="E33" s="114"/>
      <c r="F33" s="127"/>
      <c r="G33" s="128"/>
      <c r="H33" s="114"/>
      <c r="I33" s="127"/>
      <c r="J33" s="129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14"/>
      <c r="AA33" s="131"/>
      <c r="AB33" s="115"/>
      <c r="AC33" s="116"/>
      <c r="AD33" s="117">
        <f>+IF(ISBLANK('Informations clients'!I33),0,
IF($AG$1=MONTH('Informations clients'!K33),1,0))</f>
        <v>0</v>
      </c>
      <c r="AE33" s="118">
        <f>+IF(ISBLANK('Informations clients'!J33),0,
IF(MONTH('Informations clients'!K33)=$AG$1,1,0))</f>
        <v>0</v>
      </c>
      <c r="AF33" s="119"/>
      <c r="AG33" s="117">
        <f>+IF(ISBLANK('Informations clients'!N33),0,
INDEX(Technique!$B$11:$F$23,MATCH($AG$1,Technique!$B$11:$B$23,0),MATCH(VLOOKUP('Informations clients'!N33,Technique!$A$4:$B$6,2,FALSE),Technique!$B$11:$F$11,0)))</f>
        <v>0</v>
      </c>
      <c r="AH33" s="120">
        <f>+IF(ISBLANK('Informations clients'!P33),0,
IF(VLOOKUP('Informations clients'!P33,Technique!$A$79:$B$81,2,FALSE)=1,0,
IF(VLOOKUP('Informations clients'!P33,Technique!$A$79:$B$81,2,FALSE)=2,1,
IF($AG$1=1,1,0))))</f>
        <v>0</v>
      </c>
      <c r="AI33" s="120">
        <f>+IF(ISBLANK('Informations clients'!O33),0,
IF(MONTH('Informations clients'!S33)=$AG$1,1,0))</f>
        <v>0</v>
      </c>
      <c r="AJ33" s="120">
        <f>+IF(ISBLANK('Informations clients'!Q33),0,IF($AG$1=EDATE('Informations clients'!G33,3),1,0))</f>
        <v>0</v>
      </c>
      <c r="AK33" s="120">
        <f>+IF(ISBLANK('Informations clients'!Z33),0,
IF($AG$1=5,1,0))</f>
        <v>0</v>
      </c>
      <c r="AL33" s="120">
        <f>+IF(ISBLANK('Informations clients'!G33),0,IF($AG$1=3,1,0))</f>
        <v>0</v>
      </c>
      <c r="AM33" s="120">
        <f>+IF(ISBLANK('Informations clients'!G33),0,IF($AG$1=3,1,0))</f>
        <v>0</v>
      </c>
      <c r="AN33" s="120">
        <f>IF(ISBLANK('Informations clients'!U33),0,
IF($AG$1=12,1,0))</f>
        <v>0</v>
      </c>
      <c r="AO33" s="120">
        <f>IF(ISBLANK('Informations clients'!AA33),0,
IF($AG$1=6,1,0))</f>
        <v>0</v>
      </c>
      <c r="AP33" s="120">
        <f>IF(ISBLANK('Informations clients'!AA33),0,
IF($AG$1=12,1,0))</f>
        <v>0</v>
      </c>
      <c r="AQ33" s="120">
        <f>+IF(ISBLANK('Informations clients'!X33),0,IF($AG$1=2,1,0))</f>
        <v>0</v>
      </c>
      <c r="AR33" s="120">
        <f>IF(ISBLANK('Informations clients'!L33),0,
IF($AG$1=2,1,0))</f>
        <v>0</v>
      </c>
      <c r="AS33" s="120">
        <f>IF(ISBLANK('Informations clients'!AF33),0,
IF(ISBLANK('Informations clients'!Q33),0,IF(VLOOKUP('Informations clients'!AF33,Technique!$H$45:$I$48,2,FALSE)=1,0,INDEX(Technique!$B$45:$F$58,MATCH($AG$1,Technique!$B$45:$B$58,0),MATCH('Informations clients'!AF33,Technique!$B$45:$F$45,0)))))</f>
        <v>0</v>
      </c>
      <c r="AT33" s="120">
        <f>+IF(ISBLANK('Informations clients'!AF33),0,
IF(ISBLANK('Informations clients'!R33),0,IF(VLOOKUP('Informations clients'!AF33,Technique!$H$45:$I$48,2,FALSE)=1,0,INDEX(Technique!$B$62:$F$75,MATCH($AG$1,Technique!$B$62:$B$75,0),MATCH('Informations clients'!AF33,Technique!$B$62:$F$62,0)))))</f>
        <v>0</v>
      </c>
      <c r="AU33" s="120">
        <f>+IF(ISBLANK('Informations clients'!AF33),0,
IF(AND($AG$1=5,VLOOKUP('Informations clients'!AF33,Technique!$H$45:$I$48,2,FALSE)=4),1,0))</f>
        <v>0</v>
      </c>
      <c r="AV33" s="120">
        <f>+IF(ISBLANK('Informations clients'!V33),0,IF($AG$1=5,1,0))</f>
        <v>0</v>
      </c>
      <c r="AW33" s="121"/>
      <c r="AX33" s="122">
        <f>+IF(ISBLANK('Informations clients'!AG33),0,
IF($AG$1=5,1,0))</f>
        <v>0</v>
      </c>
    </row>
    <row r="34" spans="1:50" s="123" customFormat="1" ht="11.25">
      <c r="A34" s="113" t="str">
        <f>IF(ISBLANK('Informations clients'!A34),"",'Informations clients'!A34)</f>
        <v/>
      </c>
      <c r="B34" s="124" t="str">
        <f>IF(ISBLANK('Informations clients'!C34),"",'Informations clients'!C34)</f>
        <v/>
      </c>
      <c r="C34" s="124" t="str">
        <f>IF(ISBLANK('Informations clients'!E34),"",'Informations clients'!E34)</f>
        <v/>
      </c>
      <c r="D34" s="126" t="str">
        <f>IF(ISBLANK('Informations clients'!G34),"",'Informations clients'!G34)</f>
        <v/>
      </c>
      <c r="E34" s="114"/>
      <c r="F34" s="127"/>
      <c r="G34" s="128"/>
      <c r="H34" s="114"/>
      <c r="I34" s="127"/>
      <c r="J34" s="129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14"/>
      <c r="AA34" s="131"/>
      <c r="AB34" s="115"/>
      <c r="AC34" s="116"/>
      <c r="AD34" s="117">
        <f>+IF(ISBLANK('Informations clients'!I34),0,
IF($AG$1=MONTH('Informations clients'!K34),1,0))</f>
        <v>0</v>
      </c>
      <c r="AE34" s="118">
        <f>+IF(ISBLANK('Informations clients'!J34),0,
IF(MONTH('Informations clients'!K34)=$AG$1,1,0))</f>
        <v>0</v>
      </c>
      <c r="AF34" s="119"/>
      <c r="AG34" s="117">
        <f>+IF(ISBLANK('Informations clients'!N34),0,
INDEX(Technique!$B$11:$F$23,MATCH($AG$1,Technique!$B$11:$B$23,0),MATCH(VLOOKUP('Informations clients'!N34,Technique!$A$4:$B$6,2,FALSE),Technique!$B$11:$F$11,0)))</f>
        <v>0</v>
      </c>
      <c r="AH34" s="120">
        <f>+IF(ISBLANK('Informations clients'!P34),0,
IF(VLOOKUP('Informations clients'!P34,Technique!$A$79:$B$81,2,FALSE)=1,0,
IF(VLOOKUP('Informations clients'!P34,Technique!$A$79:$B$81,2,FALSE)=2,1,
IF($AG$1=1,1,0))))</f>
        <v>0</v>
      </c>
      <c r="AI34" s="120">
        <f>+IF(ISBLANK('Informations clients'!O34),0,
IF(MONTH('Informations clients'!S34)=$AG$1,1,0))</f>
        <v>0</v>
      </c>
      <c r="AJ34" s="120">
        <f>+IF(ISBLANK('Informations clients'!Q34),0,IF($AG$1=EDATE('Informations clients'!G34,3),1,0))</f>
        <v>0</v>
      </c>
      <c r="AK34" s="120">
        <f>+IF(ISBLANK('Informations clients'!Z34),0,
IF($AG$1=5,1,0))</f>
        <v>0</v>
      </c>
      <c r="AL34" s="120">
        <f>+IF(ISBLANK('Informations clients'!G34),0,IF($AG$1=3,1,0))</f>
        <v>0</v>
      </c>
      <c r="AM34" s="120">
        <f>+IF(ISBLANK('Informations clients'!G34),0,IF($AG$1=3,1,0))</f>
        <v>0</v>
      </c>
      <c r="AN34" s="120">
        <f>IF(ISBLANK('Informations clients'!U34),0,
IF($AG$1=12,1,0))</f>
        <v>0</v>
      </c>
      <c r="AO34" s="120">
        <f>IF(ISBLANK('Informations clients'!AA34),0,
IF($AG$1=6,1,0))</f>
        <v>0</v>
      </c>
      <c r="AP34" s="120">
        <f>IF(ISBLANK('Informations clients'!AA34),0,
IF($AG$1=12,1,0))</f>
        <v>0</v>
      </c>
      <c r="AQ34" s="120">
        <f>+IF(ISBLANK('Informations clients'!X34),0,IF($AG$1=2,1,0))</f>
        <v>0</v>
      </c>
      <c r="AR34" s="120">
        <f>IF(ISBLANK('Informations clients'!L34),0,
IF($AG$1=2,1,0))</f>
        <v>0</v>
      </c>
      <c r="AS34" s="120">
        <f>IF(ISBLANK('Informations clients'!AF34),0,
IF(ISBLANK('Informations clients'!Q34),0,IF(VLOOKUP('Informations clients'!AF34,Technique!$H$45:$I$48,2,FALSE)=1,0,INDEX(Technique!$B$45:$F$58,MATCH($AG$1,Technique!$B$45:$B$58,0),MATCH('Informations clients'!AF34,Technique!$B$45:$F$45,0)))))</f>
        <v>0</v>
      </c>
      <c r="AT34" s="120">
        <f>+IF(ISBLANK('Informations clients'!AF34),0,
IF(ISBLANK('Informations clients'!R34),0,IF(VLOOKUP('Informations clients'!AF34,Technique!$H$45:$I$48,2,FALSE)=1,0,INDEX(Technique!$B$62:$F$75,MATCH($AG$1,Technique!$B$62:$B$75,0),MATCH('Informations clients'!AF34,Technique!$B$62:$F$62,0)))))</f>
        <v>0</v>
      </c>
      <c r="AU34" s="120">
        <f>+IF(ISBLANK('Informations clients'!AF34),0,
IF(AND($AG$1=5,VLOOKUP('Informations clients'!AF34,Technique!$H$45:$I$48,2,FALSE)=4),1,0))</f>
        <v>0</v>
      </c>
      <c r="AV34" s="120">
        <f>+IF(ISBLANK('Informations clients'!V34),0,IF($AG$1=5,1,0))</f>
        <v>0</v>
      </c>
      <c r="AW34" s="121"/>
      <c r="AX34" s="122">
        <f>+IF(ISBLANK('Informations clients'!AG34),0,
IF($AG$1=5,1,0))</f>
        <v>0</v>
      </c>
    </row>
    <row r="35" spans="1:50" s="123" customFormat="1" ht="11.25">
      <c r="A35" s="113" t="str">
        <f>IF(ISBLANK('Informations clients'!A35),"",'Informations clients'!A35)</f>
        <v/>
      </c>
      <c r="B35" s="124" t="str">
        <f>IF(ISBLANK('Informations clients'!C35),"",'Informations clients'!C35)</f>
        <v/>
      </c>
      <c r="C35" s="124" t="str">
        <f>IF(ISBLANK('Informations clients'!E35),"",'Informations clients'!E35)</f>
        <v/>
      </c>
      <c r="D35" s="126" t="str">
        <f>IF(ISBLANK('Informations clients'!G35),"",'Informations clients'!G35)</f>
        <v/>
      </c>
      <c r="E35" s="114"/>
      <c r="F35" s="127"/>
      <c r="G35" s="128"/>
      <c r="H35" s="114"/>
      <c r="I35" s="127"/>
      <c r="J35" s="129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14"/>
      <c r="AA35" s="131"/>
      <c r="AB35" s="115"/>
      <c r="AC35" s="116"/>
      <c r="AD35" s="117">
        <f>+IF(ISBLANK('Informations clients'!I35),0,
IF($AG$1=MONTH('Informations clients'!K35),1,0))</f>
        <v>0</v>
      </c>
      <c r="AE35" s="118">
        <f>+IF(ISBLANK('Informations clients'!J35),0,
IF(MONTH('Informations clients'!K35)=$AG$1,1,0))</f>
        <v>0</v>
      </c>
      <c r="AF35" s="119"/>
      <c r="AG35" s="117">
        <f>+IF(ISBLANK('Informations clients'!N35),0,
INDEX(Technique!$B$11:$F$23,MATCH($AG$1,Technique!$B$11:$B$23,0),MATCH(VLOOKUP('Informations clients'!N35,Technique!$A$4:$B$6,2,FALSE),Technique!$B$11:$F$11,0)))</f>
        <v>0</v>
      </c>
      <c r="AH35" s="120">
        <f>+IF(ISBLANK('Informations clients'!P35),0,
IF(VLOOKUP('Informations clients'!P35,Technique!$A$79:$B$81,2,FALSE)=1,0,
IF(VLOOKUP('Informations clients'!P35,Technique!$A$79:$B$81,2,FALSE)=2,1,
IF($AG$1=1,1,0))))</f>
        <v>0</v>
      </c>
      <c r="AI35" s="120">
        <f>+IF(ISBLANK('Informations clients'!#REF!),0,
IF(MONTH('Informations clients'!S35)=$AG$1,1,0))</f>
        <v>0</v>
      </c>
      <c r="AJ35" s="120">
        <f>+IF(ISBLANK('Informations clients'!Q35),0,IF($AG$1=EDATE('Informations clients'!G35,3),1,0))</f>
        <v>0</v>
      </c>
      <c r="AK35" s="120">
        <f>+IF(ISBLANK('Informations clients'!Z35),0,
IF($AG$1=5,1,0))</f>
        <v>0</v>
      </c>
      <c r="AL35" s="120">
        <f>+IF(ISBLANK('Informations clients'!G35),0,IF($AG$1=3,1,0))</f>
        <v>0</v>
      </c>
      <c r="AM35" s="120">
        <f>+IF(ISBLANK('Informations clients'!G35),0,IF($AG$1=3,1,0))</f>
        <v>0</v>
      </c>
      <c r="AN35" s="120">
        <f>IF(ISBLANK('Informations clients'!U35),0,
IF($AG$1=12,1,0))</f>
        <v>0</v>
      </c>
      <c r="AO35" s="120">
        <f>IF(ISBLANK('Informations clients'!AA35),0,
IF($AG$1=6,1,0))</f>
        <v>0</v>
      </c>
      <c r="AP35" s="120">
        <f>IF(ISBLANK('Informations clients'!AA35),0,
IF($AG$1=12,1,0))</f>
        <v>0</v>
      </c>
      <c r="AQ35" s="120">
        <f>+IF(ISBLANK('Informations clients'!X35),0,IF($AG$1=2,1,0))</f>
        <v>0</v>
      </c>
      <c r="AR35" s="120">
        <f>IF(ISBLANK('Informations clients'!L35),0,
IF($AG$1=2,1,0))</f>
        <v>0</v>
      </c>
      <c r="AS35" s="120">
        <f>IF(ISBLANK('Informations clients'!AF35),0,
IF(ISBLANK('Informations clients'!Q35),0,IF(VLOOKUP('Informations clients'!AF35,Technique!$H$45:$I$48,2,FALSE)=1,0,INDEX(Technique!$B$45:$F$58,MATCH($AG$1,Technique!$B$45:$B$58,0),MATCH('Informations clients'!AF35,Technique!$B$45:$F$45,0)))))</f>
        <v>0</v>
      </c>
      <c r="AT35" s="120">
        <f>+IF(ISBLANK('Informations clients'!AF35),0,
IF(ISBLANK('Informations clients'!R35),0,IF(VLOOKUP('Informations clients'!AF35,Technique!$H$45:$I$48,2,FALSE)=1,0,INDEX(Technique!$B$62:$F$75,MATCH($AG$1,Technique!$B$62:$B$75,0),MATCH('Informations clients'!AF35,Technique!$B$62:$F$62,0)))))</f>
        <v>0</v>
      </c>
      <c r="AU35" s="120">
        <f>+IF(ISBLANK('Informations clients'!AF35),0,
IF(AND($AG$1=5,VLOOKUP('Informations clients'!AF35,Technique!$H$45:$I$48,2,FALSE)=4),1,0))</f>
        <v>0</v>
      </c>
      <c r="AV35" s="120">
        <f>+IF(ISBLANK('Informations clients'!V35),0,IF($AG$1=5,1,0))</f>
        <v>0</v>
      </c>
      <c r="AW35" s="121"/>
      <c r="AX35" s="122">
        <f>+IF(ISBLANK('Informations clients'!AG35),0,
IF($AG$1=5,1,0))</f>
        <v>0</v>
      </c>
    </row>
    <row r="36" spans="1:50" s="91" customFormat="1" ht="15.75" thickBot="1">
      <c r="A36" s="111" t="str">
        <f>IF(ISBLANK('Informations clients'!A36),"",'Informations clients'!A36)</f>
        <v/>
      </c>
      <c r="B36" s="125" t="str">
        <f>IF(ISBLANK('Informations clients'!C36),"",'Informations clients'!C36)</f>
        <v/>
      </c>
      <c r="C36" s="125" t="str">
        <f>IF(ISBLANK('Informations clients'!E36),"",'Informations clients'!E36)</f>
        <v/>
      </c>
      <c r="D36" s="98" t="str">
        <f>IF(ISBLANK('Informations clients'!G36),"",'Informations clients'!G36)</f>
        <v/>
      </c>
      <c r="E36" s="21"/>
      <c r="F36" s="112"/>
      <c r="G36" s="101"/>
      <c r="H36" s="21"/>
      <c r="I36" s="112"/>
      <c r="J36" s="99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21"/>
      <c r="AA36" s="102"/>
      <c r="AB36" s="97"/>
    </row>
  </sheetData>
  <mergeCells count="6">
    <mergeCell ref="AD4:AX4"/>
    <mergeCell ref="B1:D1"/>
    <mergeCell ref="A2:AA2"/>
    <mergeCell ref="A4:D4"/>
    <mergeCell ref="F4:G4"/>
    <mergeCell ref="I4:Y4"/>
  </mergeCells>
  <conditionalFormatting sqref="I7">
    <cfRule type="containsText" dxfId="1334" priority="106" operator="containsText" text="NA">
      <formula>NOT(ISERROR(SEARCH("NA",I7)))</formula>
    </cfRule>
    <cfRule type="notContainsBlanks" dxfId="1333" priority="154">
      <formula>LEN(TRIM(I7))&gt;0</formula>
    </cfRule>
    <cfRule type="expression" dxfId="1332" priority="155">
      <formula>AND(ISBLANK(I7),AG7=1)</formula>
    </cfRule>
    <cfRule type="expression" dxfId="1331" priority="157">
      <formula>AG7=0</formula>
    </cfRule>
  </conditionalFormatting>
  <conditionalFormatting sqref="K7">
    <cfRule type="containsText" dxfId="1330" priority="104" operator="containsText" text="NA">
      <formula>NOT(ISERROR(SEARCH("NA",K7)))</formula>
    </cfRule>
    <cfRule type="notContainsBlanks" dxfId="1329" priority="152">
      <formula>LEN(TRIM(K7))&gt;0</formula>
    </cfRule>
    <cfRule type="expression" dxfId="1328" priority="153">
      <formula>AND(ISBLANK(K7),AI7=1)</formula>
    </cfRule>
    <cfRule type="expression" dxfId="1327" priority="156">
      <formula>AI7=0</formula>
    </cfRule>
  </conditionalFormatting>
  <conditionalFormatting sqref="L7">
    <cfRule type="containsText" dxfId="1326" priority="103" operator="containsText" text="NA">
      <formula>NOT(ISERROR(SEARCH("NA",L7)))</formula>
    </cfRule>
    <cfRule type="notContainsBlanks" dxfId="1325" priority="150">
      <formula>LEN(TRIM(L7))&gt;0</formula>
    </cfRule>
    <cfRule type="expression" dxfId="1324" priority="151">
      <formula>AND(ISBLANK(L7),AJ7=1)</formula>
    </cfRule>
    <cfRule type="expression" dxfId="1323" priority="158">
      <formula>AJ7=0</formula>
    </cfRule>
  </conditionalFormatting>
  <conditionalFormatting sqref="M7">
    <cfRule type="containsText" dxfId="1322" priority="102" operator="containsText" text="NA">
      <formula>NOT(ISERROR(SEARCH("NA",M7)))</formula>
    </cfRule>
    <cfRule type="notContainsBlanks" dxfId="1321" priority="148">
      <formula>LEN(TRIM(M7))&gt;0</formula>
    </cfRule>
    <cfRule type="expression" dxfId="1320" priority="149">
      <formula>AND(ISBLANK(M7),AK7=1)</formula>
    </cfRule>
    <cfRule type="expression" dxfId="1319" priority="159">
      <formula>AK7=0</formula>
    </cfRule>
  </conditionalFormatting>
  <conditionalFormatting sqref="N7">
    <cfRule type="containsText" dxfId="1318" priority="101" operator="containsText" text="NA">
      <formula>NOT(ISERROR(SEARCH("NA",N7)))</formula>
    </cfRule>
    <cfRule type="notContainsBlanks" dxfId="1317" priority="145">
      <formula>LEN(TRIM(N7))&gt;0</formula>
    </cfRule>
    <cfRule type="expression" dxfId="1316" priority="146">
      <formula>AND(ISBLANK(N7),AL7=1)</formula>
    </cfRule>
    <cfRule type="expression" dxfId="1315" priority="147">
      <formula>AL7=0</formula>
    </cfRule>
  </conditionalFormatting>
  <conditionalFormatting sqref="O7">
    <cfRule type="containsText" dxfId="1314" priority="100" operator="containsText" text="NA">
      <formula>NOT(ISERROR(SEARCH("NA",O7)))</formula>
    </cfRule>
    <cfRule type="notContainsBlanks" dxfId="1313" priority="142">
      <formula>LEN(TRIM(O7))&gt;0</formula>
    </cfRule>
    <cfRule type="expression" dxfId="1312" priority="143">
      <formula>AND(ISBLANK(O7),AM7=1)</formula>
    </cfRule>
    <cfRule type="expression" dxfId="1311" priority="144">
      <formula>AM7=0</formula>
    </cfRule>
  </conditionalFormatting>
  <conditionalFormatting sqref="P7:R7">
    <cfRule type="notContainsBlanks" dxfId="1310" priority="139">
      <formula>LEN(TRIM(P7))&gt;0</formula>
    </cfRule>
    <cfRule type="expression" dxfId="1309" priority="140">
      <formula>AND(ISBLANK(P7),AN7=1)</formula>
    </cfRule>
    <cfRule type="expression" dxfId="1308" priority="141">
      <formula>AN7=0</formula>
    </cfRule>
  </conditionalFormatting>
  <conditionalFormatting sqref="S7">
    <cfRule type="containsText" dxfId="1307" priority="96" operator="containsText" text="NA">
      <formula>NOT(ISERROR(SEARCH("NA",S7)))</formula>
    </cfRule>
    <cfRule type="notContainsBlanks" dxfId="1306" priority="136">
      <formula>LEN(TRIM(S7))&gt;0</formula>
    </cfRule>
    <cfRule type="expression" dxfId="1305" priority="137">
      <formula>AND(ISBLANK(S7),AQ7=1)</formula>
    </cfRule>
    <cfRule type="expression" dxfId="1304" priority="138">
      <formula>AQ7=0</formula>
    </cfRule>
  </conditionalFormatting>
  <conditionalFormatting sqref="T7">
    <cfRule type="containsText" dxfId="1303" priority="95" operator="containsText" text="NA">
      <formula>NOT(ISERROR(SEARCH("NA",T7)))</formula>
    </cfRule>
    <cfRule type="notContainsBlanks" dxfId="1302" priority="133">
      <formula>LEN(TRIM(T7))&gt;0</formula>
    </cfRule>
    <cfRule type="expression" dxfId="1301" priority="134">
      <formula>AND(ISBLANK(T7),AR7=1)</formula>
    </cfRule>
    <cfRule type="expression" dxfId="1300" priority="135">
      <formula>AR7=0</formula>
    </cfRule>
  </conditionalFormatting>
  <conditionalFormatting sqref="Y7">
    <cfRule type="containsText" dxfId="1299" priority="91" operator="containsText" text="NA">
      <formula>NOT(ISERROR(SEARCH("NA",Y7)))</formula>
    </cfRule>
    <cfRule type="notContainsBlanks" dxfId="1298" priority="130">
      <formula>LEN(TRIM(Y7))&gt;0</formula>
    </cfRule>
    <cfRule type="expression" dxfId="1297" priority="131">
      <formula>AND(ISBLANK(Y7),AV7=1)</formula>
    </cfRule>
    <cfRule type="expression" dxfId="1296" priority="132">
      <formula>AV7=0</formula>
    </cfRule>
  </conditionalFormatting>
  <conditionalFormatting sqref="U7">
    <cfRule type="containsText" dxfId="1295" priority="94" operator="containsText" text="NA">
      <formula>NOT(ISERROR(SEARCH("NA",U7)))</formula>
    </cfRule>
    <cfRule type="notContainsBlanks" dxfId="1294" priority="124">
      <formula>LEN(TRIM(U7))&gt;0</formula>
    </cfRule>
    <cfRule type="expression" dxfId="1293" priority="125">
      <formula>AND(ISBLANK(U7),AS7=1)</formula>
    </cfRule>
    <cfRule type="expression" dxfId="1292" priority="126">
      <formula>AS7=0</formula>
    </cfRule>
  </conditionalFormatting>
  <conditionalFormatting sqref="V7:W7">
    <cfRule type="containsText" dxfId="1291" priority="93" operator="containsText" text="NA">
      <formula>NOT(ISERROR(SEARCH("NA",V7)))</formula>
    </cfRule>
    <cfRule type="notContainsBlanks" dxfId="1290" priority="121">
      <formula>LEN(TRIM(V7))&gt;0</formula>
    </cfRule>
    <cfRule type="expression" dxfId="1289" priority="122">
      <formula>AND(ISBLANK(V7),AT7=1)</formula>
    </cfRule>
    <cfRule type="expression" dxfId="1288" priority="123">
      <formula>AT7=0</formula>
    </cfRule>
  </conditionalFormatting>
  <conditionalFormatting sqref="X7">
    <cfRule type="containsText" dxfId="1287" priority="92" operator="containsText" text="NA">
      <formula>NOT(ISERROR(SEARCH("NA",X7)))</formula>
    </cfRule>
    <cfRule type="notContainsBlanks" dxfId="1286" priority="118">
      <formula>LEN(TRIM(X7))&gt;0</formula>
    </cfRule>
    <cfRule type="expression" dxfId="1285" priority="119">
      <formula>AND(ISBLANK(X7),AU7=1)</formula>
    </cfRule>
    <cfRule type="expression" dxfId="1284" priority="120">
      <formula>AU7=0</formula>
    </cfRule>
  </conditionalFormatting>
  <conditionalFormatting sqref="AA7">
    <cfRule type="containsText" dxfId="1283" priority="89" operator="containsText" text="NA">
      <formula>NOT(ISERROR(SEARCH("NA",AA7)))</formula>
    </cfRule>
    <cfRule type="notContainsBlanks" dxfId="1282" priority="115">
      <formula>LEN(TRIM(AA7))&gt;0</formula>
    </cfRule>
    <cfRule type="expression" dxfId="1281" priority="116">
      <formula>AND(ISBLANK(AA7),AX7=1)</formula>
    </cfRule>
    <cfRule type="expression" dxfId="1280" priority="117">
      <formula>AX7=0</formula>
    </cfRule>
  </conditionalFormatting>
  <conditionalFormatting sqref="G7">
    <cfRule type="containsText" dxfId="1279" priority="87" operator="containsText" text="NA">
      <formula>NOT(ISERROR(SEARCH("NA",G7)))</formula>
    </cfRule>
    <cfRule type="notContainsBlanks" dxfId="1278" priority="112">
      <formula>LEN(TRIM(G7))&gt;0</formula>
    </cfRule>
    <cfRule type="expression" dxfId="1277" priority="113">
      <formula>AND(ISBLANK(G7),AE7=1)</formula>
    </cfRule>
    <cfRule type="expression" dxfId="1276" priority="114">
      <formula>AE7=0</formula>
    </cfRule>
  </conditionalFormatting>
  <conditionalFormatting sqref="F7">
    <cfRule type="containsText" dxfId="1275" priority="88" operator="containsText" text="NA">
      <formula>NOT(ISERROR(SEARCH("NA",F7)))</formula>
    </cfRule>
    <cfRule type="expression" dxfId="1274" priority="110">
      <formula>AND(ISBLANK(F7),AD7=1)</formula>
    </cfRule>
    <cfRule type="expression" dxfId="1273" priority="111">
      <formula>AD7=0</formula>
    </cfRule>
    <cfRule type="notContainsBlanks" dxfId="1272" priority="160">
      <formula>LEN(TRIM(F7))&gt;0</formula>
    </cfRule>
  </conditionalFormatting>
  <conditionalFormatting sqref="J7">
    <cfRule type="containsText" dxfId="1271" priority="105" operator="containsText" text="NA">
      <formula>NOT(ISERROR(SEARCH("NA",J7)))</formula>
    </cfRule>
    <cfRule type="notContainsBlanks" dxfId="1270" priority="107">
      <formula>LEN(TRIM(J7))&gt;0</formula>
    </cfRule>
    <cfRule type="expression" dxfId="1269" priority="108">
      <formula>AND(ISBLANK(J7),AH7=1)</formula>
    </cfRule>
    <cfRule type="expression" dxfId="1268" priority="109">
      <formula>AH7=0</formula>
    </cfRule>
  </conditionalFormatting>
  <conditionalFormatting sqref="P7:R35">
    <cfRule type="containsText" dxfId="1267" priority="99" operator="containsText" text="NA">
      <formula>NOT(ISERROR(SEARCH("NA",P7)))</formula>
    </cfRule>
  </conditionalFormatting>
  <conditionalFormatting sqref="I8:I35">
    <cfRule type="containsText" dxfId="1266" priority="32" operator="containsText" text="NA">
      <formula>NOT(ISERROR(SEARCH("NA",I8)))</formula>
    </cfRule>
    <cfRule type="notContainsBlanks" dxfId="1265" priority="80">
      <formula>LEN(TRIM(I8))&gt;0</formula>
    </cfRule>
    <cfRule type="expression" dxfId="1264" priority="81">
      <formula>AND(ISBLANK(I8),AG8=1)</formula>
    </cfRule>
    <cfRule type="expression" dxfId="1263" priority="83">
      <formula>AG8=0</formula>
    </cfRule>
  </conditionalFormatting>
  <conditionalFormatting sqref="K8:K35">
    <cfRule type="containsText" dxfId="1262" priority="30" operator="containsText" text="NA">
      <formula>NOT(ISERROR(SEARCH("NA",K8)))</formula>
    </cfRule>
    <cfRule type="notContainsBlanks" dxfId="1261" priority="78">
      <formula>LEN(TRIM(K8))&gt;0</formula>
    </cfRule>
    <cfRule type="expression" dxfId="1260" priority="79">
      <formula>AND(ISBLANK(K8),AI8=1)</formula>
    </cfRule>
    <cfRule type="expression" dxfId="1259" priority="82">
      <formula>AI8=0</formula>
    </cfRule>
  </conditionalFormatting>
  <conditionalFormatting sqref="L8:L35">
    <cfRule type="containsText" dxfId="1258" priority="29" operator="containsText" text="NA">
      <formula>NOT(ISERROR(SEARCH("NA",L8)))</formula>
    </cfRule>
    <cfRule type="notContainsBlanks" dxfId="1257" priority="76">
      <formula>LEN(TRIM(L8))&gt;0</formula>
    </cfRule>
    <cfRule type="expression" dxfId="1256" priority="77">
      <formula>AND(ISBLANK(L8),AJ8=1)</formula>
    </cfRule>
    <cfRule type="expression" dxfId="1255" priority="84">
      <formula>AJ8=0</formula>
    </cfRule>
  </conditionalFormatting>
  <conditionalFormatting sqref="M8:M35">
    <cfRule type="containsText" dxfId="1254" priority="28" operator="containsText" text="NA">
      <formula>NOT(ISERROR(SEARCH("NA",M8)))</formula>
    </cfRule>
    <cfRule type="notContainsBlanks" dxfId="1253" priority="74">
      <formula>LEN(TRIM(M8))&gt;0</formula>
    </cfRule>
    <cfRule type="expression" dxfId="1252" priority="75">
      <formula>AND(ISBLANK(M8),AK8=1)</formula>
    </cfRule>
    <cfRule type="expression" dxfId="1251" priority="85">
      <formula>AK8=0</formula>
    </cfRule>
  </conditionalFormatting>
  <conditionalFormatting sqref="N8:N35">
    <cfRule type="containsText" dxfId="1250" priority="27" operator="containsText" text="NA">
      <formula>NOT(ISERROR(SEARCH("NA",N8)))</formula>
    </cfRule>
    <cfRule type="notContainsBlanks" dxfId="1249" priority="71">
      <formula>LEN(TRIM(N8))&gt;0</formula>
    </cfRule>
    <cfRule type="expression" dxfId="1248" priority="72">
      <formula>AND(ISBLANK(N8),AL8=1)</formula>
    </cfRule>
    <cfRule type="expression" dxfId="1247" priority="73">
      <formula>AL8=0</formula>
    </cfRule>
  </conditionalFormatting>
  <conditionalFormatting sqref="O8:O35">
    <cfRule type="containsText" dxfId="1246" priority="26" operator="containsText" text="NA">
      <formula>NOT(ISERROR(SEARCH("NA",O8)))</formula>
    </cfRule>
    <cfRule type="notContainsBlanks" dxfId="1245" priority="68">
      <formula>LEN(TRIM(O8))&gt;0</formula>
    </cfRule>
    <cfRule type="expression" dxfId="1244" priority="69">
      <formula>AND(ISBLANK(O8),AM8=1)</formula>
    </cfRule>
    <cfRule type="expression" dxfId="1243" priority="70">
      <formula>AM8=0</formula>
    </cfRule>
  </conditionalFormatting>
  <conditionalFormatting sqref="P8:R35">
    <cfRule type="notContainsBlanks" dxfId="1242" priority="65">
      <formula>LEN(TRIM(P8))&gt;0</formula>
    </cfRule>
    <cfRule type="expression" dxfId="1241" priority="66">
      <formula>AND(ISBLANK(P8),AN8=1)</formula>
    </cfRule>
    <cfRule type="expression" dxfId="1240" priority="67">
      <formula>AN8=0</formula>
    </cfRule>
  </conditionalFormatting>
  <conditionalFormatting sqref="S8:S35">
    <cfRule type="containsText" dxfId="1239" priority="22" operator="containsText" text="NA">
      <formula>NOT(ISERROR(SEARCH("NA",S8)))</formula>
    </cfRule>
    <cfRule type="notContainsBlanks" dxfId="1238" priority="62">
      <formula>LEN(TRIM(S8))&gt;0</formula>
    </cfRule>
    <cfRule type="expression" dxfId="1237" priority="63">
      <formula>AND(ISBLANK(S8),AQ8=1)</formula>
    </cfRule>
    <cfRule type="expression" dxfId="1236" priority="64">
      <formula>AQ8=0</formula>
    </cfRule>
  </conditionalFormatting>
  <conditionalFormatting sqref="T8:T35">
    <cfRule type="containsText" dxfId="1235" priority="21" operator="containsText" text="NA">
      <formula>NOT(ISERROR(SEARCH("NA",T8)))</formula>
    </cfRule>
    <cfRule type="notContainsBlanks" dxfId="1234" priority="59">
      <formula>LEN(TRIM(T8))&gt;0</formula>
    </cfRule>
    <cfRule type="expression" dxfId="1233" priority="60">
      <formula>AND(ISBLANK(T8),AR8=1)</formula>
    </cfRule>
    <cfRule type="expression" dxfId="1232" priority="61">
      <formula>AR8=0</formula>
    </cfRule>
  </conditionalFormatting>
  <conditionalFormatting sqref="Y8:Y35">
    <cfRule type="containsText" dxfId="1231" priority="17" operator="containsText" text="NA">
      <formula>NOT(ISERROR(SEARCH("NA",Y8)))</formula>
    </cfRule>
    <cfRule type="notContainsBlanks" dxfId="1230" priority="56">
      <formula>LEN(TRIM(Y8))&gt;0</formula>
    </cfRule>
    <cfRule type="expression" dxfId="1229" priority="57">
      <formula>AND(ISBLANK(Y8),AV8=1)</formula>
    </cfRule>
    <cfRule type="expression" dxfId="1228" priority="58">
      <formula>AV8=0</formula>
    </cfRule>
  </conditionalFormatting>
  <conditionalFormatting sqref="U8:U35">
    <cfRule type="containsText" dxfId="1227" priority="20" operator="containsText" text="NA">
      <formula>NOT(ISERROR(SEARCH("NA",U8)))</formula>
    </cfRule>
    <cfRule type="notContainsBlanks" dxfId="1226" priority="50">
      <formula>LEN(TRIM(U8))&gt;0</formula>
    </cfRule>
    <cfRule type="expression" dxfId="1225" priority="51">
      <formula>AND(ISBLANK(U8),AS8=1)</formula>
    </cfRule>
    <cfRule type="expression" dxfId="1224" priority="52">
      <formula>AS8=0</formula>
    </cfRule>
  </conditionalFormatting>
  <conditionalFormatting sqref="V8:W35">
    <cfRule type="containsText" dxfId="1223" priority="19" operator="containsText" text="NA">
      <formula>NOT(ISERROR(SEARCH("NA",V8)))</formula>
    </cfRule>
    <cfRule type="notContainsBlanks" dxfId="1222" priority="47">
      <formula>LEN(TRIM(V8))&gt;0</formula>
    </cfRule>
    <cfRule type="expression" dxfId="1221" priority="48">
      <formula>AND(ISBLANK(V8),AT8=1)</formula>
    </cfRule>
    <cfRule type="expression" dxfId="1220" priority="49">
      <formula>AT8=0</formula>
    </cfRule>
  </conditionalFormatting>
  <conditionalFormatting sqref="X8:X35">
    <cfRule type="containsText" dxfId="1219" priority="18" operator="containsText" text="NA">
      <formula>NOT(ISERROR(SEARCH("NA",X8)))</formula>
    </cfRule>
    <cfRule type="notContainsBlanks" dxfId="1218" priority="44">
      <formula>LEN(TRIM(X8))&gt;0</formula>
    </cfRule>
    <cfRule type="expression" dxfId="1217" priority="45">
      <formula>AND(ISBLANK(X8),AU8=1)</formula>
    </cfRule>
    <cfRule type="expression" dxfId="1216" priority="46">
      <formula>AU8=0</formula>
    </cfRule>
  </conditionalFormatting>
  <conditionalFormatting sqref="AA8:AA35">
    <cfRule type="containsText" dxfId="1215" priority="15" operator="containsText" text="NA">
      <formula>NOT(ISERROR(SEARCH("NA",AA8)))</formula>
    </cfRule>
    <cfRule type="notContainsBlanks" dxfId="1214" priority="41">
      <formula>LEN(TRIM(AA8))&gt;0</formula>
    </cfRule>
    <cfRule type="expression" dxfId="1213" priority="42">
      <formula>AND(ISBLANK(AA8),AX8=1)</formula>
    </cfRule>
    <cfRule type="expression" dxfId="1212" priority="43">
      <formula>AX8=0</formula>
    </cfRule>
  </conditionalFormatting>
  <conditionalFormatting sqref="G8:G35">
    <cfRule type="containsText" dxfId="1211" priority="13" operator="containsText" text="NA">
      <formula>NOT(ISERROR(SEARCH("NA",G8)))</formula>
    </cfRule>
    <cfRule type="notContainsBlanks" dxfId="1210" priority="38">
      <formula>LEN(TRIM(G8))&gt;0</formula>
    </cfRule>
    <cfRule type="expression" dxfId="1209" priority="39">
      <formula>AND(ISBLANK(G8),AE8=1)</formula>
    </cfRule>
    <cfRule type="expression" dxfId="1208" priority="40">
      <formula>AE8=0</formula>
    </cfRule>
  </conditionalFormatting>
  <conditionalFormatting sqref="F8:F35">
    <cfRule type="containsText" dxfId="1207" priority="14" operator="containsText" text="NA">
      <formula>NOT(ISERROR(SEARCH("NA",F8)))</formula>
    </cfRule>
    <cfRule type="expression" dxfId="1206" priority="36">
      <formula>AND(ISBLANK(F8),AD8=1)</formula>
    </cfRule>
    <cfRule type="expression" dxfId="1205" priority="37">
      <formula>AD8=0</formula>
    </cfRule>
    <cfRule type="notContainsBlanks" dxfId="1204" priority="86">
      <formula>LEN(TRIM(F8))&gt;0</formula>
    </cfRule>
  </conditionalFormatting>
  <conditionalFormatting sqref="J8:J35">
    <cfRule type="containsText" dxfId="1203" priority="31" operator="containsText" text="NA">
      <formula>NOT(ISERROR(SEARCH("NA",J8)))</formula>
    </cfRule>
    <cfRule type="notContainsBlanks" dxfId="1202" priority="33">
      <formula>LEN(TRIM(J8))&gt;0</formula>
    </cfRule>
    <cfRule type="expression" dxfId="1201" priority="34">
      <formula>AND(ISBLANK(J8),AH8=1)</formula>
    </cfRule>
    <cfRule type="expression" dxfId="1200" priority="35">
      <formula>AH8=0</formula>
    </cfRule>
  </conditionalFormatting>
  <conditionalFormatting sqref="W7:W35">
    <cfRule type="containsText" dxfId="1199" priority="9" operator="containsText" text="NA">
      <formula>NOT(ISERROR(SEARCH("NA",W7)))</formula>
    </cfRule>
    <cfRule type="notContainsBlanks" dxfId="1198" priority="10">
      <formula>LEN(TRIM(W7))&gt;0</formula>
    </cfRule>
    <cfRule type="expression" dxfId="1197" priority="11">
      <formula>AND(ISBLANK(W7),#REF!=1)</formula>
    </cfRule>
    <cfRule type="expression" dxfId="1196" priority="12">
      <formula>#REF!=0</formula>
    </cfRule>
  </conditionalFormatting>
  <conditionalFormatting sqref="W7">
    <cfRule type="containsText" dxfId="1195" priority="5" operator="containsText" text="NA">
      <formula>NOT(ISERROR(SEARCH("NA",W7)))</formula>
    </cfRule>
    <cfRule type="notContainsBlanks" dxfId="1194" priority="6">
      <formula>LEN(TRIM(W7))&gt;0</formula>
    </cfRule>
    <cfRule type="expression" dxfId="1193" priority="7">
      <formula>AND(ISBLANK(W7),AU7=1)</formula>
    </cfRule>
    <cfRule type="expression" dxfId="1192" priority="8">
      <formula>AU7=0</formula>
    </cfRule>
  </conditionalFormatting>
  <conditionalFormatting sqref="W8:W35">
    <cfRule type="containsText" dxfId="1191" priority="1" operator="containsText" text="NA">
      <formula>NOT(ISERROR(SEARCH("NA",W8)))</formula>
    </cfRule>
    <cfRule type="notContainsBlanks" dxfId="1190" priority="2">
      <formula>LEN(TRIM(W8))&gt;0</formula>
    </cfRule>
    <cfRule type="expression" dxfId="1189" priority="3">
      <formula>AND(ISBLANK(W8),AU8=1)</formula>
    </cfRule>
    <cfRule type="expression" dxfId="1188" priority="4">
      <formula>AU8=0</formula>
    </cfRule>
  </conditionalFormatting>
  <dataValidations count="5">
    <dataValidation type="custom" allowBlank="1" showInputMessage="1" showErrorMessage="1" error="Vous n'avez rien à produire.&#10;Cliquez sur &quot;Annuler&quot;" sqref="W7:W35 K7:V36 J7:J35 I7:I36 F7:G36">
      <formula1>AD7=1</formula1>
    </dataValidation>
    <dataValidation type="custom" allowBlank="1" showInputMessage="1" showErrorMessage="1" error="Vous n'avez rien à produire.&#10;Cliquez sur &quot;Annuler&quot;" sqref="X7:Y36 AA7:AA36">
      <formula1>AU7=1</formula1>
    </dataValidation>
    <dataValidation type="list" allowBlank="1" showInputMessage="1" showErrorMessage="1" sqref="AB7:AB36 AF7:AF35 Z7:Z36">
      <formula1>oui_non</formula1>
    </dataValidation>
    <dataValidation allowBlank="1" showInputMessage="1" showErrorMessage="1" prompt="ATTENTION ! &#10;Ne jamais supprimer le contenu de cette cellule" sqref="AG1:AH1"/>
    <dataValidation type="custom" allowBlank="1" showInputMessage="1" showErrorMessage="1" error="Vous n'avez rien à produire.&#10;Cliquez sur &quot;Annuler&quot;" sqref="W36">
      <formula1>#REF!=1</formula1>
    </dataValidation>
  </dataValidations>
  <printOptions horizontalCentered="1"/>
  <pageMargins left="0.15748031496062992" right="0.15748031496062992" top="0.86614173228346458" bottom="0.43307086614173229" header="0.15748031496062992" footer="0.15748031496062992"/>
  <pageSetup paperSize="8" fitToHeight="0" orientation="landscape" r:id="rId1"/>
  <headerFooter>
    <oddHeader>&amp;C&amp;"-,Gras"&amp;9&amp;K000000&amp;F
- &amp;A -</oddHeader>
    <oddFooter>&amp;C&amp;"+,Normal"&amp;9- &amp;P / &amp;N -&amp;R&amp;9&amp;D
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/>
    <pageSetUpPr fitToPage="1"/>
  </sheetPr>
  <dimension ref="A1:AX36"/>
  <sheetViews>
    <sheetView showGridLines="0" zoomScale="90" zoomScaleNormal="90" workbookViewId="0">
      <selection activeCell="BA17" sqref="BA17"/>
    </sheetView>
  </sheetViews>
  <sheetFormatPr baseColWidth="10" defaultColWidth="15" defaultRowHeight="15"/>
  <cols>
    <col min="1" max="1" width="26.42578125" customWidth="1"/>
    <col min="2" max="3" width="8.7109375" style="6" customWidth="1"/>
    <col min="4" max="4" width="10.28515625" style="22" customWidth="1"/>
    <col min="5" max="5" width="1.7109375" customWidth="1"/>
    <col min="6" max="7" width="6.7109375" customWidth="1"/>
    <col min="8" max="8" width="1.7109375" customWidth="1"/>
    <col min="9" max="12" width="6.7109375" customWidth="1"/>
    <col min="13" max="13" width="11.28515625" customWidth="1"/>
    <col min="14" max="14" width="12.42578125" customWidth="1"/>
    <col min="15" max="18" width="6.7109375" customWidth="1"/>
    <col min="19" max="20" width="5.7109375" customWidth="1"/>
    <col min="21" max="24" width="6.7109375" customWidth="1"/>
    <col min="25" max="25" width="14.7109375" customWidth="1"/>
    <col min="26" max="26" width="1.7109375" customWidth="1"/>
    <col min="27" max="27" width="6.7109375" customWidth="1"/>
    <col min="28" max="28" width="1.7109375" customWidth="1"/>
    <col min="29" max="29" width="1.7109375" style="28" customWidth="1"/>
    <col min="30" max="31" width="6.7109375" hidden="1" customWidth="1"/>
    <col min="32" max="32" width="1.7109375" hidden="1" customWidth="1"/>
    <col min="33" max="36" width="6.7109375" hidden="1" customWidth="1"/>
    <col min="37" max="38" width="8.85546875" hidden="1" customWidth="1"/>
    <col min="39" max="47" width="6.7109375" hidden="1" customWidth="1"/>
    <col min="48" max="48" width="6.85546875" hidden="1" customWidth="1"/>
    <col min="49" max="49" width="1.7109375" hidden="1" customWidth="1"/>
    <col min="50" max="50" width="6.7109375" hidden="1" customWidth="1"/>
  </cols>
  <sheetData>
    <row r="1" spans="1:50">
      <c r="A1" s="138" t="s">
        <v>81</v>
      </c>
      <c r="B1" s="191" t="str">
        <f>+Paramètres!B7</f>
        <v>Cabinet CROCRCC</v>
      </c>
      <c r="C1" s="191"/>
      <c r="D1" s="191"/>
      <c r="AD1" s="35" t="s">
        <v>26</v>
      </c>
      <c r="AE1" s="36" t="s">
        <v>74</v>
      </c>
      <c r="AG1" s="37">
        <v>5</v>
      </c>
      <c r="AH1" s="37"/>
    </row>
    <row r="2" spans="1:50" ht="26.25">
      <c r="A2" s="190" t="str">
        <f>"Échéances clients du mois de Mai "&amp;Paramètres!B9</f>
        <v>Échéances clients du mois de Mai 2015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90"/>
    </row>
    <row r="3" spans="1:50" ht="15.75" thickBot="1"/>
    <row r="4" spans="1:50" s="34" customFormat="1" ht="70.5" customHeight="1">
      <c r="A4" s="192" t="s">
        <v>24</v>
      </c>
      <c r="B4" s="193"/>
      <c r="C4" s="193"/>
      <c r="D4" s="194"/>
      <c r="E4" s="32"/>
      <c r="F4" s="192" t="s">
        <v>46</v>
      </c>
      <c r="G4" s="194"/>
      <c r="H4" s="32"/>
      <c r="I4" s="192" t="s">
        <v>47</v>
      </c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32"/>
      <c r="AA4" s="87" t="s">
        <v>2</v>
      </c>
      <c r="AB4" s="32"/>
      <c r="AC4" s="33"/>
      <c r="AD4" s="195" t="s">
        <v>32</v>
      </c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7"/>
    </row>
    <row r="5" spans="1:50" ht="39" customHeight="1">
      <c r="A5" s="93" t="s">
        <v>3</v>
      </c>
      <c r="B5" s="94" t="s">
        <v>7</v>
      </c>
      <c r="C5" s="94" t="s">
        <v>5</v>
      </c>
      <c r="D5" s="95" t="s">
        <v>8</v>
      </c>
      <c r="E5" s="20"/>
      <c r="F5" s="93" t="s">
        <v>25</v>
      </c>
      <c r="G5" s="96" t="s">
        <v>29</v>
      </c>
      <c r="H5" s="20"/>
      <c r="I5" s="93" t="str">
        <f>JANVIER!I5</f>
        <v>TVA</v>
      </c>
      <c r="J5" s="93" t="str">
        <f>JANVIER!J5</f>
        <v>IR</v>
      </c>
      <c r="K5" s="93" t="str">
        <f>JANVIER!K5</f>
        <v>TVA / FRS ETRANGERS</v>
      </c>
      <c r="L5" s="93" t="str">
        <f>JANVIER!L5</f>
        <v>Contribution sociale de solidarité sur les revenus</v>
      </c>
      <c r="M5" s="93" t="str">
        <f>JANVIER!M5</f>
        <v>Acomptes IS</v>
      </c>
      <c r="N5" s="93" t="str">
        <f>JANVIER!N5</f>
        <v>IS</v>
      </c>
      <c r="O5" s="93" t="str">
        <f>JANVIER!O5</f>
        <v>Liasse Fiscale</v>
      </c>
      <c r="P5" s="93" t="str">
        <f>JANVIER!P5</f>
        <v>TAXE PROF</v>
      </c>
      <c r="Q5" s="93" t="str">
        <f>JANVIER!Q5</f>
        <v>Taxes locales (TE + TSC)</v>
      </c>
      <c r="R5" s="93" t="str">
        <f>JANVIER!R5</f>
        <v>Déclaration annuelle Base T.Prof</v>
      </c>
      <c r="S5" s="93" t="str">
        <f>JANVIER!S5</f>
        <v>Etat 9421</v>
      </c>
      <c r="T5" s="93" t="str">
        <f>JANVIER!T5</f>
        <v>Déclaration annuelle 
RAS sur fournisseurs étrangers</v>
      </c>
      <c r="U5" s="93" t="str">
        <f>JANVIER!U5</f>
        <v>Déclaration Honoraires</v>
      </c>
      <c r="V5" s="93" t="str">
        <f>JANVIER!V5</f>
        <v>Timbres fiscaux</v>
      </c>
      <c r="W5" s="93" t="s">
        <v>118</v>
      </c>
      <c r="X5" s="93" t="str">
        <f>JANVIER!X5</f>
        <v>Déclaration annuelle 
de protata des deductions - TVA</v>
      </c>
      <c r="Y5" s="93" t="str">
        <f>JANVIER!Y5</f>
        <v>Vignette</v>
      </c>
      <c r="Z5" s="20"/>
      <c r="AA5" s="93" t="str">
        <f>JANVIER!AA5</f>
        <v>Office du change</v>
      </c>
      <c r="AB5" s="84"/>
      <c r="AD5" s="85" t="s">
        <v>25</v>
      </c>
      <c r="AE5" s="86" t="s">
        <v>29</v>
      </c>
      <c r="AF5" s="88"/>
      <c r="AG5" s="93" t="str">
        <f t="shared" ref="AG5:AT5" si="0">I5</f>
        <v>TVA</v>
      </c>
      <c r="AH5" s="93" t="str">
        <f t="shared" si="0"/>
        <v>IR</v>
      </c>
      <c r="AI5" s="93" t="str">
        <f t="shared" si="0"/>
        <v>TVA / FRS ETRANGERS</v>
      </c>
      <c r="AJ5" s="93" t="str">
        <f t="shared" si="0"/>
        <v>Contribution sociale de solidarité sur les revenus</v>
      </c>
      <c r="AK5" s="93" t="str">
        <f t="shared" si="0"/>
        <v>Acomptes IS</v>
      </c>
      <c r="AL5" s="93" t="str">
        <f t="shared" si="0"/>
        <v>IS</v>
      </c>
      <c r="AM5" s="93" t="str">
        <f t="shared" si="0"/>
        <v>Liasse Fiscale</v>
      </c>
      <c r="AN5" s="93" t="str">
        <f t="shared" si="0"/>
        <v>TAXE PROF</v>
      </c>
      <c r="AO5" s="93" t="str">
        <f t="shared" si="0"/>
        <v>Taxes locales (TE + TSC)</v>
      </c>
      <c r="AP5" s="93" t="str">
        <f t="shared" si="0"/>
        <v>Déclaration annuelle Base T.Prof</v>
      </c>
      <c r="AQ5" s="93" t="str">
        <f t="shared" si="0"/>
        <v>Etat 9421</v>
      </c>
      <c r="AR5" s="93" t="str">
        <f t="shared" si="0"/>
        <v>Déclaration annuelle 
RAS sur fournisseurs étrangers</v>
      </c>
      <c r="AS5" s="93" t="str">
        <f t="shared" si="0"/>
        <v>Déclaration Honoraires</v>
      </c>
      <c r="AT5" s="93" t="str">
        <f t="shared" si="0"/>
        <v>Timbres fiscaux</v>
      </c>
      <c r="AU5" s="93" t="str">
        <f>X5</f>
        <v>Déclaration annuelle 
de protata des deductions - TVA</v>
      </c>
      <c r="AV5" s="93" t="str">
        <f>Y5</f>
        <v>Vignette</v>
      </c>
      <c r="AW5" s="20"/>
      <c r="AX5" s="93" t="str">
        <f t="shared" ref="AX5" si="1">AA5</f>
        <v>Office du change</v>
      </c>
    </row>
    <row r="6" spans="1:50" s="91" customFormat="1">
      <c r="A6" s="103"/>
      <c r="B6" s="104"/>
      <c r="C6" s="104"/>
      <c r="D6" s="105"/>
      <c r="E6" s="20"/>
      <c r="F6" s="103"/>
      <c r="G6" s="106"/>
      <c r="H6" s="20"/>
      <c r="I6" s="103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20"/>
      <c r="AA6" s="107"/>
      <c r="AB6" s="84"/>
      <c r="AD6" s="108"/>
      <c r="AE6" s="109"/>
      <c r="AF6" s="88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92"/>
      <c r="AX6" s="110"/>
    </row>
    <row r="7" spans="1:50" s="123" customFormat="1">
      <c r="A7" s="113" t="str">
        <f>IF(ISBLANK('Informations clients'!A7),"",'Informations clients'!A7)</f>
        <v>CLT/7</v>
      </c>
      <c r="B7" s="124" t="str">
        <f>IF(ISBLANK('Informations clients'!C7),"",'Informations clients'!C7)</f>
        <v/>
      </c>
      <c r="C7" s="124" t="str">
        <f>IF(ISBLANK('Informations clients'!E7),"",'Informations clients'!E7)</f>
        <v>Consultant 3</v>
      </c>
      <c r="D7" s="126">
        <f>IF(ISBLANK('Informations clients'!G7),"",'Informations clients'!G7)</f>
        <v>42277</v>
      </c>
      <c r="E7" s="114"/>
      <c r="F7" s="127"/>
      <c r="G7" s="128"/>
      <c r="H7" s="114"/>
      <c r="I7" s="127"/>
      <c r="J7" s="129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14"/>
      <c r="AA7" s="131"/>
      <c r="AB7" s="115"/>
      <c r="AC7" s="116"/>
      <c r="AD7" s="117">
        <f>+IF(ISBLANK('Informations clients'!I7),0,
IF($AG$1=MONTH('Informations clients'!K7),1,0))</f>
        <v>0</v>
      </c>
      <c r="AE7" s="118">
        <f>+IF(ISBLANK('Informations clients'!J7),0,
IF(MONTH('Informations clients'!K7)=$AG$1,1,0))</f>
        <v>0</v>
      </c>
      <c r="AF7" s="119"/>
      <c r="AG7">
        <f>+IF(ISBLANK('Informations clients'!$N7),0,IF('Informations clients'!$N7="Réel mensuel",1,IF('Informations clients'!$N7="Réel trimestriel",IF(AND($AG$1=3,$AG$1=6,$AG$1=9,$AG$1=12),1,0),0)))</f>
        <v>1</v>
      </c>
      <c r="AH7" s="120">
        <f>+IF(ISBLANK('Informations clients'!O7),0,
IF(VLOOKUP('Informations clients'!O7,Technique!$A$79:$B$81,2,FALSE)=1,0,
IF(VLOOKUP('Informations clients'!O7,Technique!$A$79:$B$81,2,FALSE)=2,1,
IF($AG$1=1,1,0))))</f>
        <v>0</v>
      </c>
      <c r="AI7" s="120">
        <f>+IF(ISBLANK('Informations clients'!P7),0,
IF(MONTH('Informations clients'!T7)=$AG$1,1,0))</f>
        <v>0</v>
      </c>
      <c r="AJ7" s="120">
        <f>+IF(ISBLANK('Informations clients'!Q7),0,IF($AG$1=EDATE('Informations clients'!G7,3),1,0))</f>
        <v>0</v>
      </c>
      <c r="AK7" s="120">
        <f>+IF(ISBLANK('Informations clients'!R7),0,
IF($AG$1=5,1,0))</f>
        <v>1</v>
      </c>
      <c r="AL7" s="120">
        <f>+IF(ISBLANK('Informations clients'!G7),0,IF($AG$1=3,1,0))</f>
        <v>0</v>
      </c>
      <c r="AM7" s="120">
        <f>+IF(ISBLANK('Informations clients'!G7),0,IF($AG$1=3,1,0))</f>
        <v>0</v>
      </c>
      <c r="AN7" s="120">
        <f>IF(ISBLANK('Informations clients'!U7),0,
IF($AG$1=12,1,0))</f>
        <v>0</v>
      </c>
      <c r="AO7" s="120">
        <f>IF(ISBLANK('Informations clients'!#REF!),0,
IF($AG$1=6,1,0))</f>
        <v>0</v>
      </c>
      <c r="AP7" s="120">
        <f>IF(ISBLANK('Informations clients'!#REF!),0,
IF($AG$1=12,1,0))</f>
        <v>0</v>
      </c>
      <c r="AQ7" s="120">
        <f>+IF(ISBLANK('Informations clients'!X7),0,IF($AG$1=2,1,0))</f>
        <v>0</v>
      </c>
      <c r="AR7" s="120">
        <f>IF(ISBLANK('Informations clients'!L7),0,
IF($AG$1=2,1,0))</f>
        <v>0</v>
      </c>
      <c r="AS7" s="120">
        <f>IF(ISBLANK('Informations clients'!AF7),0,
IF(ISBLANK('Informations clients'!U7),0,IF(VLOOKUP('Informations clients'!AF7,Technique!$H$45:$I$48,2,FALSE)=1,0,INDEX(Technique!$B$45:$F$58,MATCH($AG$1,Technique!$B$45:$B$58,0),MATCH('Informations clients'!AF7,Technique!$B$45:$F$45,0)))))</f>
        <v>0</v>
      </c>
      <c r="AT7" s="120">
        <f>+IF(ISBLANK('Informations clients'!AF7),0,
IF(ISBLANK('Informations clients'!V7),0,IF(VLOOKUP('Informations clients'!AF7,Technique!$H$45:$I$48,2,FALSE)=1,0,INDEX(Technique!$B$62:$F$75,MATCH($AG$1,Technique!$B$62:$B$75,0),MATCH('Informations clients'!AF7,Technique!$B$62:$F$62,0)))))</f>
        <v>0</v>
      </c>
      <c r="AU7" s="120">
        <f>+IF(ISBLANK('Informations clients'!AF7),0,
IF(ISBLANK('Informations clients'!W7),0,IF(AND($AG$1=5,VLOOKUP('Informations clients'!AF7,Technique!$H$45:$I$48,2,FALSE)=4),1,0)))</f>
        <v>0</v>
      </c>
      <c r="AV7" s="120">
        <f>+IF(ISBLANK('Informations clients'!X7),0,IF($AG$1=5,1,0))</f>
        <v>1</v>
      </c>
      <c r="AW7" s="121"/>
      <c r="AX7" s="122">
        <f>+IF(ISBLANK('Informations clients'!AG7),0,
IF($AG$1=5,1,0))</f>
        <v>0</v>
      </c>
    </row>
    <row r="8" spans="1:50" s="123" customFormat="1" ht="11.25">
      <c r="A8" s="113" t="str">
        <f>IF(ISBLANK('Informations clients'!A8),"",'Informations clients'!A8)</f>
        <v>CLT/8</v>
      </c>
      <c r="B8" s="124" t="str">
        <f>IF(ISBLANK('Informations clients'!C8),"",'Informations clients'!C8)</f>
        <v/>
      </c>
      <c r="C8" s="124" t="str">
        <f>IF(ISBLANK('Informations clients'!E8),"",'Informations clients'!E8)</f>
        <v>Consultant 2</v>
      </c>
      <c r="D8" s="126">
        <f>IF(ISBLANK('Informations clients'!G8),"",'Informations clients'!G8)</f>
        <v>42369</v>
      </c>
      <c r="E8" s="114"/>
      <c r="F8" s="127"/>
      <c r="G8" s="128"/>
      <c r="H8" s="114"/>
      <c r="I8" s="127"/>
      <c r="J8" s="129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14"/>
      <c r="AA8" s="131"/>
      <c r="AB8" s="115"/>
      <c r="AC8" s="116"/>
      <c r="AD8" s="117">
        <f>+IF(ISBLANK('Informations clients'!I8),0,
IF($AG$1=MONTH('Informations clients'!K8),1,0))</f>
        <v>0</v>
      </c>
      <c r="AE8" s="118">
        <f>+IF(ISBLANK('Informations clients'!J8),0,
IF(MONTH('Informations clients'!K8)=$AG$1,1,0))</f>
        <v>0</v>
      </c>
      <c r="AF8" s="119"/>
      <c r="AG8" s="117">
        <f>+IF(ISBLANK('Informations clients'!N8),0,
INDEX(Technique!$B$11:$F$23,MATCH($AG$1,Technique!$B$11:$B$23,0),MATCH(VLOOKUP('Informations clients'!N8,Technique!$A$4:$B$6,2,FALSE),Technique!$B$11:$F$11,0)))</f>
        <v>0</v>
      </c>
      <c r="AH8" s="120">
        <f>+IF(ISBLANK('Informations clients'!O8),0,
IF(VLOOKUP('Informations clients'!O8,Technique!$A$79:$B$81,2,FALSE)=1,0,
IF(VLOOKUP('Informations clients'!O8,Technique!$A$79:$B$81,2,FALSE)=2,1,
IF($AG$1=1,1,0))))</f>
        <v>1</v>
      </c>
      <c r="AI8" s="120">
        <f>+IF(ISBLANK('Informations clients'!P8),0,
IF(MONTH('Informations clients'!T8)=$AG$1,1,0))</f>
        <v>0</v>
      </c>
      <c r="AJ8" s="120">
        <f>+IF(ISBLANK('Informations clients'!Q8),0,IF($AG$1=EDATE('Informations clients'!G8,3),1,0))</f>
        <v>0</v>
      </c>
      <c r="AK8" s="120">
        <f>+IF(ISBLANK('Informations clients'!R8),0,
IF($AG$1=5,1,0))</f>
        <v>1</v>
      </c>
      <c r="AL8" s="120">
        <f>+IF(ISBLANK('Informations clients'!G8),0,IF($AG$1=3,1,0))</f>
        <v>0</v>
      </c>
      <c r="AM8" s="120">
        <f>+IF(ISBLANK('Informations clients'!G8),0,IF($AG$1=3,1,0))</f>
        <v>0</v>
      </c>
      <c r="AN8" s="120">
        <f>IF(ISBLANK('Informations clients'!U8),0,
IF($AG$1=12,1,0))</f>
        <v>0</v>
      </c>
      <c r="AO8" s="120">
        <f>IF(ISBLANK('Informations clients'!#REF!),0,
IF($AG$1=6,1,0))</f>
        <v>0</v>
      </c>
      <c r="AP8" s="120">
        <f>IF(ISBLANK('Informations clients'!#REF!),0,
IF($AG$1=12,1,0))</f>
        <v>0</v>
      </c>
      <c r="AQ8" s="120">
        <f>+IF(ISBLANK('Informations clients'!X8),0,IF($AG$1=2,1,0))</f>
        <v>0</v>
      </c>
      <c r="AR8" s="120">
        <f>IF(ISBLANK('Informations clients'!L8),0,
IF($AG$1=2,1,0))</f>
        <v>0</v>
      </c>
      <c r="AS8" s="120">
        <f>IF(ISBLANK('Informations clients'!AF8),0,
IF(ISBLANK('Informations clients'!U8),0,IF(VLOOKUP('Informations clients'!AF8,Technique!$H$45:$I$48,2,FALSE)=1,0,INDEX(Technique!$B$45:$F$58,MATCH($AG$1,Technique!$B$45:$B$58,0),MATCH('Informations clients'!AF8,Technique!$B$45:$F$45,0)))))</f>
        <v>1</v>
      </c>
      <c r="AT8" s="120">
        <f>+IF(ISBLANK('Informations clients'!AF8),0,
IF(ISBLANK('Informations clients'!V8),0,IF(VLOOKUP('Informations clients'!AF8,Technique!$H$45:$I$48,2,FALSE)=1,0,INDEX(Technique!$B$62:$F$75,MATCH($AG$1,Technique!$B$62:$B$75,0),MATCH('Informations clients'!AF8,Technique!$B$62:$F$62,0)))))</f>
        <v>1</v>
      </c>
      <c r="AU8" s="120">
        <f>+IF(ISBLANK('Informations clients'!AF8),0,
IF(AND($AG$1=5,VLOOKUP('Informations clients'!AF8,Technique!$H$45:$I$48,2,FALSE)=4),1,0))</f>
        <v>0</v>
      </c>
      <c r="AV8" s="120">
        <f>+IF(ISBLANK('Informations clients'!X8),0,IF($AG$1=5,1,0))</f>
        <v>1</v>
      </c>
      <c r="AW8" s="121"/>
      <c r="AX8" s="122">
        <f>+IF(ISBLANK('Informations clients'!AG8),0,
IF($AG$1=5,1,0))</f>
        <v>0</v>
      </c>
    </row>
    <row r="9" spans="1:50" s="123" customFormat="1" ht="11.25">
      <c r="A9" s="113" t="str">
        <f>IF(ISBLANK('Informations clients'!A9),"",'Informations clients'!A9)</f>
        <v/>
      </c>
      <c r="B9" s="124" t="str">
        <f>IF(ISBLANK('Informations clients'!C9),"",'Informations clients'!C9)</f>
        <v/>
      </c>
      <c r="C9" s="124" t="str">
        <f>IF(ISBLANK('Informations clients'!E9),"",'Informations clients'!E9)</f>
        <v/>
      </c>
      <c r="D9" s="126">
        <f>IF(ISBLANK('Informations clients'!G9),"",'Informations clients'!G9)</f>
        <v>42185</v>
      </c>
      <c r="E9" s="114"/>
      <c r="F9" s="127"/>
      <c r="G9" s="128"/>
      <c r="H9" s="114"/>
      <c r="I9" s="127"/>
      <c r="J9" s="129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14"/>
      <c r="AA9" s="131"/>
      <c r="AB9" s="115"/>
      <c r="AC9" s="116"/>
      <c r="AD9" s="117">
        <f>+IF(ISBLANK('Informations clients'!I9),0,
IF($AG$1=MONTH('Informations clients'!K9),1,0))</f>
        <v>0</v>
      </c>
      <c r="AE9" s="118">
        <f>+IF(ISBLANK('Informations clients'!J9),0,
IF(MONTH('Informations clients'!K9)=$AG$1,1,0))</f>
        <v>0</v>
      </c>
      <c r="AF9" s="119"/>
      <c r="AG9" s="117">
        <f>+IF(ISBLANK('Informations clients'!N9),0,
INDEX(Technique!$B$11:$F$23,MATCH($AG$1,Technique!$B$11:$B$23,0),MATCH(VLOOKUP('Informations clients'!N9,Technique!$A$4:$B$6,2,FALSE),Technique!$B$11:$F$11,0)))</f>
        <v>0</v>
      </c>
      <c r="AH9" s="120">
        <f>+IF(ISBLANK('Informations clients'!O9),0,
IF(VLOOKUP('Informations clients'!O9,Technique!$A$79:$B$81,2,FALSE)=1,0,
IF(VLOOKUP('Informations clients'!O9,Technique!$A$79:$B$81,2,FALSE)=2,1,
IF($AG$1=1,1,0))))</f>
        <v>0</v>
      </c>
      <c r="AI9" s="120">
        <f>+IF(ISBLANK('Informations clients'!P9),0,
IF(MONTH('Informations clients'!T9)=$AG$1,1,0))</f>
        <v>0</v>
      </c>
      <c r="AJ9" s="120">
        <f>+IF(ISBLANK('Informations clients'!Q9),0,IF($AG$1=EDATE('Informations clients'!G9,3),1,0))</f>
        <v>0</v>
      </c>
      <c r="AK9" s="120">
        <f>+IF(ISBLANK('Informations clients'!R9),0,
IF($AG$1=5,1,0))</f>
        <v>1</v>
      </c>
      <c r="AL9" s="120">
        <f>+IF(ISBLANK('Informations clients'!G9),0,IF($AG$1=3,1,0))</f>
        <v>0</v>
      </c>
      <c r="AM9" s="120">
        <f>+IF(ISBLANK('Informations clients'!G9),0,IF($AG$1=3,1,0))</f>
        <v>0</v>
      </c>
      <c r="AN9" s="120">
        <f>IF(ISBLANK('Informations clients'!U9),0,
IF($AG$1=12,1,0))</f>
        <v>0</v>
      </c>
      <c r="AO9" s="120">
        <f>IF(ISBLANK('Informations clients'!#REF!),0,
IF($AG$1=6,1,0))</f>
        <v>0</v>
      </c>
      <c r="AP9" s="120">
        <f>IF(ISBLANK('Informations clients'!#REF!),0,
IF($AG$1=12,1,0))</f>
        <v>0</v>
      </c>
      <c r="AQ9" s="120">
        <f>+IF(ISBLANK('Informations clients'!X9),0,IF($AG$1=2,1,0))</f>
        <v>0</v>
      </c>
      <c r="AR9" s="120">
        <f>IF(ISBLANK('Informations clients'!L9),0,
IF($AG$1=2,1,0))</f>
        <v>0</v>
      </c>
      <c r="AS9" s="120">
        <f>IF(ISBLANK('Informations clients'!AF9),0,
IF(ISBLANK('Informations clients'!U9),0,IF(VLOOKUP('Informations clients'!AF9,Technique!$H$45:$I$48,2,FALSE)=1,0,INDEX(Technique!$B$45:$F$58,MATCH($AG$1,Technique!$B$45:$B$58,0),MATCH('Informations clients'!AF9,Technique!$B$45:$F$45,0)))))</f>
        <v>0</v>
      </c>
      <c r="AT9" s="120">
        <f>+IF(ISBLANK('Informations clients'!AF9),0,
IF(ISBLANK('Informations clients'!V9),0,IF(VLOOKUP('Informations clients'!AF9,Technique!$H$45:$I$48,2,FALSE)=1,0,INDEX(Technique!$B$62:$F$75,MATCH($AG$1,Technique!$B$62:$B$75,0),MATCH('Informations clients'!AF9,Technique!$B$62:$F$62,0)))))</f>
        <v>0</v>
      </c>
      <c r="AU9" s="120">
        <f>+IF(ISBLANK('Informations clients'!AF9),0,
IF(AND($AG$1=5,VLOOKUP('Informations clients'!AF9,Technique!$H$45:$I$48,2,FALSE)=4),1,0))</f>
        <v>0</v>
      </c>
      <c r="AV9" s="120">
        <f>+IF(ISBLANK('Informations clients'!X9),0,IF($AG$1=5,1,0))</f>
        <v>1</v>
      </c>
      <c r="AW9" s="121"/>
      <c r="AX9" s="122">
        <f>+IF(ISBLANK('Informations clients'!AG9),0,
IF($AG$1=5,1,0))</f>
        <v>0</v>
      </c>
    </row>
    <row r="10" spans="1:50" s="123" customFormat="1" ht="11.25">
      <c r="A10" s="113" t="str">
        <f>IF(ISBLANK('Informations clients'!A10),"",'Informations clients'!A10)</f>
        <v/>
      </c>
      <c r="B10" s="124" t="str">
        <f>IF(ISBLANK('Informations clients'!C10),"",'Informations clients'!C10)</f>
        <v/>
      </c>
      <c r="C10" s="124" t="str">
        <f>IF(ISBLANK('Informations clients'!E10),"",'Informations clients'!E10)</f>
        <v/>
      </c>
      <c r="D10" s="126">
        <f>IF(ISBLANK('Informations clients'!G10),"",'Informations clients'!G10)</f>
        <v>42369</v>
      </c>
      <c r="E10" s="114"/>
      <c r="F10" s="127"/>
      <c r="G10" s="128"/>
      <c r="H10" s="114"/>
      <c r="I10" s="127"/>
      <c r="J10" s="129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14"/>
      <c r="AA10" s="131"/>
      <c r="AB10" s="115"/>
      <c r="AC10" s="116"/>
      <c r="AD10" s="117">
        <f>+IF(ISBLANK('Informations clients'!I10),0,
IF($AG$1=MONTH('Informations clients'!K10),1,0))</f>
        <v>0</v>
      </c>
      <c r="AE10" s="118">
        <f>+IF(ISBLANK('Informations clients'!J10),0,
IF(MONTH('Informations clients'!K10)=$AG$1,1,0))</f>
        <v>0</v>
      </c>
      <c r="AF10" s="119"/>
      <c r="AG10" s="117">
        <f>+IF(ISBLANK('Informations clients'!N10),0,
INDEX(Technique!$B$11:$F$23,MATCH($AG$1,Technique!$B$11:$B$23,0),MATCH(VLOOKUP('Informations clients'!N10,Technique!$A$4:$B$6,2,FALSE),Technique!$B$11:$F$11,0)))</f>
        <v>1</v>
      </c>
      <c r="AH10" s="120">
        <f>+IF(ISBLANK('Informations clients'!O10),0,
IF(VLOOKUP('Informations clients'!O10,Technique!$A$79:$B$81,2,FALSE)=1,0,
IF(VLOOKUP('Informations clients'!O10,Technique!$A$79:$B$81,2,FALSE)=2,1,
IF($AG$1=1,1,0))))</f>
        <v>0</v>
      </c>
      <c r="AI10" s="120">
        <f>+IF(ISBLANK('Informations clients'!P10),0,
IF(MONTH('Informations clients'!T10)=$AG$1,1,0))</f>
        <v>0</v>
      </c>
      <c r="AJ10" s="120">
        <f>+IF(ISBLANK('Informations clients'!Q10),0,IF($AG$1=EDATE('Informations clients'!G10,3),1,0))</f>
        <v>0</v>
      </c>
      <c r="AK10" s="120">
        <f>+IF(ISBLANK('Informations clients'!R10),0,
IF($AG$1=5,1,0))</f>
        <v>1</v>
      </c>
      <c r="AL10" s="120">
        <f>+IF(ISBLANK('Informations clients'!G10),0,IF($AG$1=3,1,0))</f>
        <v>0</v>
      </c>
      <c r="AM10" s="120">
        <f>+IF(ISBLANK('Informations clients'!G10),0,IF($AG$1=3,1,0))</f>
        <v>0</v>
      </c>
      <c r="AN10" s="120">
        <f>IF(ISBLANK('Informations clients'!U10),0,
IF($AG$1=12,1,0))</f>
        <v>0</v>
      </c>
      <c r="AO10" s="120">
        <f>IF(ISBLANK('Informations clients'!#REF!),0,
IF($AG$1=6,1,0))</f>
        <v>0</v>
      </c>
      <c r="AP10" s="120">
        <f>IF(ISBLANK('Informations clients'!#REF!),0,
IF($AG$1=12,1,0))</f>
        <v>0</v>
      </c>
      <c r="AQ10" s="120">
        <f>+IF(ISBLANK('Informations clients'!X10),0,IF($AG$1=2,1,0))</f>
        <v>0</v>
      </c>
      <c r="AR10" s="120">
        <f>IF(ISBLANK('Informations clients'!L10),0,
IF($AG$1=2,1,0))</f>
        <v>0</v>
      </c>
      <c r="AS10" s="120">
        <f>IF(ISBLANK('Informations clients'!AF10),0,
IF(ISBLANK('Informations clients'!U10),0,IF(VLOOKUP('Informations clients'!AF10,Technique!$H$45:$I$48,2,FALSE)=1,0,INDEX(Technique!$B$45:$F$58,MATCH($AG$1,Technique!$B$45:$B$58,0),MATCH('Informations clients'!AF10,Technique!$B$45:$F$45,0)))))</f>
        <v>0</v>
      </c>
      <c r="AT10" s="120">
        <f>+IF(ISBLANK('Informations clients'!AF10),0,
IF(ISBLANK('Informations clients'!V10),0,IF(VLOOKUP('Informations clients'!AF10,Technique!$H$45:$I$48,2,FALSE)=1,0,INDEX(Technique!$B$62:$F$75,MATCH($AG$1,Technique!$B$62:$B$75,0),MATCH('Informations clients'!AF10,Technique!$B$62:$F$62,0)))))</f>
        <v>0</v>
      </c>
      <c r="AU10" s="120">
        <f>+IF(ISBLANK('Informations clients'!AF10),0,
IF(AND($AG$1=5,VLOOKUP('Informations clients'!AF10,Technique!$H$45:$I$48,2,FALSE)=4),1,0))</f>
        <v>0</v>
      </c>
      <c r="AV10" s="120">
        <f>+IF(ISBLANK('Informations clients'!X10),0,IF($AG$1=5,1,0))</f>
        <v>1</v>
      </c>
      <c r="AW10" s="121"/>
      <c r="AX10" s="122">
        <f>+IF(ISBLANK('Informations clients'!AG10),0,
IF($AG$1=5,1,0))</f>
        <v>0</v>
      </c>
    </row>
    <row r="11" spans="1:50" s="123" customFormat="1" ht="11.25">
      <c r="A11" s="113" t="str">
        <f>IF(ISBLANK('Informations clients'!A11),"",'Informations clients'!A11)</f>
        <v/>
      </c>
      <c r="B11" s="124" t="str">
        <f>IF(ISBLANK('Informations clients'!C11),"",'Informations clients'!C11)</f>
        <v/>
      </c>
      <c r="C11" s="124" t="str">
        <f>IF(ISBLANK('Informations clients'!E11),"",'Informations clients'!E11)</f>
        <v/>
      </c>
      <c r="D11" s="126" t="str">
        <f>IF(ISBLANK('Informations clients'!G11),"",'Informations clients'!G11)</f>
        <v/>
      </c>
      <c r="E11" s="114"/>
      <c r="F11" s="127"/>
      <c r="G11" s="128"/>
      <c r="H11" s="114"/>
      <c r="I11" s="127"/>
      <c r="J11" s="129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14"/>
      <c r="AA11" s="131"/>
      <c r="AB11" s="115"/>
      <c r="AC11" s="116"/>
      <c r="AD11" s="117">
        <f>+IF(ISBLANK('Informations clients'!I11),0,
IF($AG$1=MONTH('Informations clients'!K11),1,0))</f>
        <v>0</v>
      </c>
      <c r="AE11" s="118">
        <f>+IF(ISBLANK('Informations clients'!J11),0,
IF(MONTH('Informations clients'!K11)=$AG$1,1,0))</f>
        <v>0</v>
      </c>
      <c r="AF11" s="119"/>
      <c r="AG11" s="117">
        <f>+IF(ISBLANK('Informations clients'!N11),0,
INDEX(Technique!$B$11:$F$23,MATCH($AG$1,Technique!$B$11:$B$23,0),MATCH(VLOOKUP('Informations clients'!N11,Technique!$A$4:$B$6,2,FALSE),Technique!$B$11:$F$11,0)))</f>
        <v>0</v>
      </c>
      <c r="AH11" s="120">
        <f>+IF(ISBLANK('Informations clients'!O11),0,
IF(VLOOKUP('Informations clients'!O11,Technique!$A$79:$B$81,2,FALSE)=1,0,
IF(VLOOKUP('Informations clients'!O11,Technique!$A$79:$B$81,2,FALSE)=2,1,
IF($AG$1=1,1,0))))</f>
        <v>0</v>
      </c>
      <c r="AI11" s="120">
        <f>+IF(ISBLANK('Informations clients'!P11),0,
IF(MONTH('Informations clients'!T11)=$AG$1,1,0))</f>
        <v>0</v>
      </c>
      <c r="AJ11" s="120">
        <f>+IF(ISBLANK('Informations clients'!Q11),0,IF($AG$1=EDATE('Informations clients'!G11,3),1,0))</f>
        <v>0</v>
      </c>
      <c r="AK11" s="120">
        <f>+IF(ISBLANK('Informations clients'!R11),0,
IF($AG$1=5,1,0))</f>
        <v>0</v>
      </c>
      <c r="AL11" s="120">
        <f>+IF(ISBLANK('Informations clients'!G11),0,IF($AG$1=3,1,0))</f>
        <v>0</v>
      </c>
      <c r="AM11" s="120">
        <f>+IF(ISBLANK('Informations clients'!G11),0,IF($AG$1=3,1,0))</f>
        <v>0</v>
      </c>
      <c r="AN11" s="120">
        <f>IF(ISBLANK('Informations clients'!U11),0,
IF($AG$1=12,1,0))</f>
        <v>0</v>
      </c>
      <c r="AO11" s="120">
        <f>IF(ISBLANK('Informations clients'!#REF!),0,
IF($AG$1=6,1,0))</f>
        <v>0</v>
      </c>
      <c r="AP11" s="120">
        <f>IF(ISBLANK('Informations clients'!#REF!),0,
IF($AG$1=12,1,0))</f>
        <v>0</v>
      </c>
      <c r="AQ11" s="120">
        <f>+IF(ISBLANK('Informations clients'!X11),0,IF($AG$1=2,1,0))</f>
        <v>0</v>
      </c>
      <c r="AR11" s="120">
        <f>IF(ISBLANK('Informations clients'!L11),0,
IF($AG$1=2,1,0))</f>
        <v>0</v>
      </c>
      <c r="AS11" s="120">
        <f>IF(ISBLANK('Informations clients'!AF11),0,
IF(ISBLANK('Informations clients'!U11),0,IF(VLOOKUP('Informations clients'!AF11,Technique!$H$45:$I$48,2,FALSE)=1,0,INDEX(Technique!$B$45:$F$58,MATCH($AG$1,Technique!$B$45:$B$58,0),MATCH('Informations clients'!AF11,Technique!$B$45:$F$45,0)))))</f>
        <v>0</v>
      </c>
      <c r="AT11" s="120">
        <f>+IF(ISBLANK('Informations clients'!AF11),0,
IF(ISBLANK('Informations clients'!V11),0,IF(VLOOKUP('Informations clients'!AF11,Technique!$H$45:$I$48,2,FALSE)=1,0,INDEX(Technique!$B$62:$F$75,MATCH($AG$1,Technique!$B$62:$B$75,0),MATCH('Informations clients'!AF11,Technique!$B$62:$F$62,0)))))</f>
        <v>0</v>
      </c>
      <c r="AU11" s="120">
        <f>+IF(ISBLANK('Informations clients'!AF11),0,
IF(AND($AG$1=5,VLOOKUP('Informations clients'!AF11,Technique!$H$45:$I$48,2,FALSE)=4),1,0))</f>
        <v>0</v>
      </c>
      <c r="AV11" s="120">
        <f>+IF(ISBLANK('Informations clients'!X11),0,IF($AG$1=5,1,0))</f>
        <v>0</v>
      </c>
      <c r="AW11" s="121"/>
      <c r="AX11" s="122">
        <f>+IF(ISBLANK('Informations clients'!AG11),0,
IF($AG$1=5,1,0))</f>
        <v>0</v>
      </c>
    </row>
    <row r="12" spans="1:50" s="123" customFormat="1" ht="11.25">
      <c r="A12" s="113" t="str">
        <f>IF(ISBLANK('Informations clients'!A12),"",'Informations clients'!A12)</f>
        <v/>
      </c>
      <c r="B12" s="124" t="str">
        <f>IF(ISBLANK('Informations clients'!C12),"",'Informations clients'!C12)</f>
        <v/>
      </c>
      <c r="C12" s="124" t="str">
        <f>IF(ISBLANK('Informations clients'!E12),"",'Informations clients'!E12)</f>
        <v/>
      </c>
      <c r="D12" s="126" t="str">
        <f>IF(ISBLANK('Informations clients'!G12),"",'Informations clients'!G12)</f>
        <v/>
      </c>
      <c r="E12" s="114"/>
      <c r="F12" s="127"/>
      <c r="G12" s="128"/>
      <c r="H12" s="114"/>
      <c r="I12" s="127"/>
      <c r="J12" s="129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14"/>
      <c r="AA12" s="131"/>
      <c r="AB12" s="115"/>
      <c r="AC12" s="116"/>
      <c r="AD12" s="117">
        <f>+IF(ISBLANK('Informations clients'!I12),0,
IF($AG$1=MONTH('Informations clients'!K12),1,0))</f>
        <v>0</v>
      </c>
      <c r="AE12" s="118">
        <f>+IF(ISBLANK('Informations clients'!J12),0,
IF(MONTH('Informations clients'!K12)=$AG$1,1,0))</f>
        <v>0</v>
      </c>
      <c r="AF12" s="119"/>
      <c r="AG12" s="117">
        <f>+IF(ISBLANK('Informations clients'!N12),0,
INDEX(Technique!$B$11:$F$23,MATCH($AG$1,Technique!$B$11:$B$23,0),MATCH(VLOOKUP('Informations clients'!N12,Technique!$A$4:$B$6,2,FALSE),Technique!$B$11:$F$11,0)))</f>
        <v>0</v>
      </c>
      <c r="AH12" s="120">
        <f>+IF(ISBLANK('Informations clients'!O12),0,
IF(VLOOKUP('Informations clients'!O12,Technique!$A$79:$B$81,2,FALSE)=1,0,
IF(VLOOKUP('Informations clients'!O12,Technique!$A$79:$B$81,2,FALSE)=2,1,
IF($AG$1=1,1,0))))</f>
        <v>0</v>
      </c>
      <c r="AI12" s="120">
        <f>+IF(ISBLANK('Informations clients'!P12),0,
IF(MONTH('Informations clients'!T12)=$AG$1,1,0))</f>
        <v>0</v>
      </c>
      <c r="AJ12" s="120">
        <f>+IF(ISBLANK('Informations clients'!Q12),0,IF($AG$1=EDATE('Informations clients'!G12,3),1,0))</f>
        <v>0</v>
      </c>
      <c r="AK12" s="120">
        <f>+IF(ISBLANK('Informations clients'!R12),0,
IF($AG$1=5,1,0))</f>
        <v>0</v>
      </c>
      <c r="AL12" s="120">
        <f>+IF(ISBLANK('Informations clients'!G12),0,IF($AG$1=3,1,0))</f>
        <v>0</v>
      </c>
      <c r="AM12" s="120">
        <f>+IF(ISBLANK('Informations clients'!G12),0,IF($AG$1=3,1,0))</f>
        <v>0</v>
      </c>
      <c r="AN12" s="120">
        <f>IF(ISBLANK('Informations clients'!U12),0,
IF($AG$1=12,1,0))</f>
        <v>0</v>
      </c>
      <c r="AO12" s="120">
        <f>IF(ISBLANK('Informations clients'!#REF!),0,
IF($AG$1=6,1,0))</f>
        <v>0</v>
      </c>
      <c r="AP12" s="120">
        <f>IF(ISBLANK('Informations clients'!#REF!),0,
IF($AG$1=12,1,0))</f>
        <v>0</v>
      </c>
      <c r="AQ12" s="120">
        <f>+IF(ISBLANK('Informations clients'!X12),0,IF($AG$1=2,1,0))</f>
        <v>0</v>
      </c>
      <c r="AR12" s="120">
        <f>IF(ISBLANK('Informations clients'!L12),0,
IF($AG$1=2,1,0))</f>
        <v>0</v>
      </c>
      <c r="AS12" s="120">
        <f>IF(ISBLANK('Informations clients'!AF12),0,
IF(ISBLANK('Informations clients'!U12),0,IF(VLOOKUP('Informations clients'!AF12,Technique!$H$45:$I$48,2,FALSE)=1,0,INDEX(Technique!$B$45:$F$58,MATCH($AG$1,Technique!$B$45:$B$58,0),MATCH('Informations clients'!AF12,Technique!$B$45:$F$45,0)))))</f>
        <v>0</v>
      </c>
      <c r="AT12" s="120">
        <f>+IF(ISBLANK('Informations clients'!AF12),0,
IF(ISBLANK('Informations clients'!V12),0,IF(VLOOKUP('Informations clients'!AF12,Technique!$H$45:$I$48,2,FALSE)=1,0,INDEX(Technique!$B$62:$F$75,MATCH($AG$1,Technique!$B$62:$B$75,0),MATCH('Informations clients'!AF12,Technique!$B$62:$F$62,0)))))</f>
        <v>0</v>
      </c>
      <c r="AU12" s="120">
        <f>+IF(ISBLANK('Informations clients'!AF12),0,
IF(AND($AG$1=5,VLOOKUP('Informations clients'!AF12,Technique!$H$45:$I$48,2,FALSE)=4),1,0))</f>
        <v>0</v>
      </c>
      <c r="AV12" s="120">
        <f>+IF(ISBLANK('Informations clients'!X12),0,IF($AG$1=5,1,0))</f>
        <v>0</v>
      </c>
      <c r="AW12" s="121"/>
      <c r="AX12" s="122">
        <f>+IF(ISBLANK('Informations clients'!AG12),0,
IF($AG$1=5,1,0))</f>
        <v>0</v>
      </c>
    </row>
    <row r="13" spans="1:50" s="123" customFormat="1" ht="11.25">
      <c r="A13" s="113" t="str">
        <f>IF(ISBLANK('Informations clients'!A13),"",'Informations clients'!A13)</f>
        <v/>
      </c>
      <c r="B13" s="124" t="str">
        <f>IF(ISBLANK('Informations clients'!C13),"",'Informations clients'!C13)</f>
        <v/>
      </c>
      <c r="C13" s="124" t="str">
        <f>IF(ISBLANK('Informations clients'!E13),"",'Informations clients'!E13)</f>
        <v/>
      </c>
      <c r="D13" s="126" t="str">
        <f>IF(ISBLANK('Informations clients'!G13),"",'Informations clients'!G13)</f>
        <v/>
      </c>
      <c r="E13" s="114"/>
      <c r="F13" s="127"/>
      <c r="G13" s="128"/>
      <c r="H13" s="114"/>
      <c r="I13" s="127"/>
      <c r="J13" s="129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14"/>
      <c r="AA13" s="131"/>
      <c r="AB13" s="115"/>
      <c r="AC13" s="116"/>
      <c r="AD13" s="117">
        <f>+IF(ISBLANK('Informations clients'!I13),0,
IF($AG$1=MONTH('Informations clients'!K13),1,0))</f>
        <v>0</v>
      </c>
      <c r="AE13" s="118">
        <f>+IF(ISBLANK('Informations clients'!J13),0,
IF(MONTH('Informations clients'!K13)=$AG$1,1,0))</f>
        <v>0</v>
      </c>
      <c r="AF13" s="119"/>
      <c r="AG13" s="117">
        <f>+IF(ISBLANK('Informations clients'!N13),0,
INDEX(Technique!$B$11:$F$23,MATCH($AG$1,Technique!$B$11:$B$23,0),MATCH(VLOOKUP('Informations clients'!N13,Technique!$A$4:$B$6,2,FALSE),Technique!$B$11:$F$11,0)))</f>
        <v>0</v>
      </c>
      <c r="AH13" s="120">
        <f>+IF(ISBLANK('Informations clients'!O13),0,
IF(VLOOKUP('Informations clients'!O13,Technique!$A$79:$B$81,2,FALSE)=1,0,
IF(VLOOKUP('Informations clients'!O13,Technique!$A$79:$B$81,2,FALSE)=2,1,
IF($AG$1=1,1,0))))</f>
        <v>0</v>
      </c>
      <c r="AI13" s="120">
        <f>+IF(ISBLANK('Informations clients'!P13),0,
IF(MONTH('Informations clients'!T13)=$AG$1,1,0))</f>
        <v>0</v>
      </c>
      <c r="AJ13" s="120">
        <f>+IF(ISBLANK('Informations clients'!Q13),0,IF($AG$1=EDATE('Informations clients'!G13,3),1,0))</f>
        <v>0</v>
      </c>
      <c r="AK13" s="120">
        <f>+IF(ISBLANK('Informations clients'!R13),0,
IF($AG$1=5,1,0))</f>
        <v>0</v>
      </c>
      <c r="AL13" s="120">
        <f>+IF(ISBLANK('Informations clients'!G13),0,IF($AG$1=3,1,0))</f>
        <v>0</v>
      </c>
      <c r="AM13" s="120">
        <f>+IF(ISBLANK('Informations clients'!G13),0,IF($AG$1=3,1,0))</f>
        <v>0</v>
      </c>
      <c r="AN13" s="120">
        <f>IF(ISBLANK('Informations clients'!U13),0,
IF($AG$1=12,1,0))</f>
        <v>0</v>
      </c>
      <c r="AO13" s="120">
        <f>IF(ISBLANK('Informations clients'!#REF!),0,
IF($AG$1=6,1,0))</f>
        <v>0</v>
      </c>
      <c r="AP13" s="120">
        <f>IF(ISBLANK('Informations clients'!#REF!),0,
IF($AG$1=12,1,0))</f>
        <v>0</v>
      </c>
      <c r="AQ13" s="120">
        <f>+IF(ISBLANK('Informations clients'!X13),0,IF($AG$1=2,1,0))</f>
        <v>0</v>
      </c>
      <c r="AR13" s="120">
        <f>IF(ISBLANK('Informations clients'!L13),0,
IF($AG$1=2,1,0))</f>
        <v>0</v>
      </c>
      <c r="AS13" s="120">
        <f>IF(ISBLANK('Informations clients'!AF13),0,
IF(ISBLANK('Informations clients'!U13),0,IF(VLOOKUP('Informations clients'!AF13,Technique!$H$45:$I$48,2,FALSE)=1,0,INDEX(Technique!$B$45:$F$58,MATCH($AG$1,Technique!$B$45:$B$58,0),MATCH('Informations clients'!AF13,Technique!$B$45:$F$45,0)))))</f>
        <v>0</v>
      </c>
      <c r="AT13" s="120">
        <f>+IF(ISBLANK('Informations clients'!AF13),0,
IF(ISBLANK('Informations clients'!V13),0,IF(VLOOKUP('Informations clients'!AF13,Technique!$H$45:$I$48,2,FALSE)=1,0,INDEX(Technique!$B$62:$F$75,MATCH($AG$1,Technique!$B$62:$B$75,0),MATCH('Informations clients'!AF13,Technique!$B$62:$F$62,0)))))</f>
        <v>0</v>
      </c>
      <c r="AU13" s="120">
        <f>+IF(ISBLANK('Informations clients'!AF13),0,
IF(AND($AG$1=5,VLOOKUP('Informations clients'!AF13,Technique!$H$45:$I$48,2,FALSE)=4),1,0))</f>
        <v>0</v>
      </c>
      <c r="AV13" s="120">
        <f>+IF(ISBLANK('Informations clients'!X13),0,IF($AG$1=5,1,0))</f>
        <v>0</v>
      </c>
      <c r="AW13" s="121"/>
      <c r="AX13" s="122">
        <f>+IF(ISBLANK('Informations clients'!AG13),0,
IF($AG$1=5,1,0))</f>
        <v>0</v>
      </c>
    </row>
    <row r="14" spans="1:50" s="123" customFormat="1" ht="11.25">
      <c r="A14" s="113" t="str">
        <f>IF(ISBLANK('Informations clients'!A14),"",'Informations clients'!A14)</f>
        <v/>
      </c>
      <c r="B14" s="124" t="str">
        <f>IF(ISBLANK('Informations clients'!C14),"",'Informations clients'!C14)</f>
        <v/>
      </c>
      <c r="C14" s="124" t="str">
        <f>IF(ISBLANK('Informations clients'!E14),"",'Informations clients'!E14)</f>
        <v/>
      </c>
      <c r="D14" s="126" t="str">
        <f>IF(ISBLANK('Informations clients'!G14),"",'Informations clients'!G14)</f>
        <v/>
      </c>
      <c r="E14" s="114"/>
      <c r="F14" s="127"/>
      <c r="G14" s="128"/>
      <c r="H14" s="114"/>
      <c r="I14" s="127"/>
      <c r="J14" s="129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14"/>
      <c r="AA14" s="131"/>
      <c r="AB14" s="115"/>
      <c r="AC14" s="116"/>
      <c r="AD14" s="117">
        <f>+IF(ISBLANK('Informations clients'!I14),0,
IF($AG$1=MONTH('Informations clients'!K14),1,0))</f>
        <v>0</v>
      </c>
      <c r="AE14" s="118">
        <f>+IF(ISBLANK('Informations clients'!J14),0,
IF(MONTH('Informations clients'!K14)=$AG$1,1,0))</f>
        <v>0</v>
      </c>
      <c r="AF14" s="119"/>
      <c r="AG14" s="117">
        <f>+IF(ISBLANK('Informations clients'!N14),0,
INDEX(Technique!$B$11:$F$23,MATCH($AG$1,Technique!$B$11:$B$23,0),MATCH(VLOOKUP('Informations clients'!N14,Technique!$A$4:$B$6,2,FALSE),Technique!$B$11:$F$11,0)))</f>
        <v>0</v>
      </c>
      <c r="AH14" s="120">
        <f>+IF(ISBLANK('Informations clients'!O14),0,
IF(VLOOKUP('Informations clients'!O14,Technique!$A$79:$B$81,2,FALSE)=1,0,
IF(VLOOKUP('Informations clients'!O14,Technique!$A$79:$B$81,2,FALSE)=2,1,
IF($AG$1=1,1,0))))</f>
        <v>0</v>
      </c>
      <c r="AI14" s="120">
        <f>+IF(ISBLANK('Informations clients'!P14),0,
IF(MONTH('Informations clients'!T14)=$AG$1,1,0))</f>
        <v>0</v>
      </c>
      <c r="AJ14" s="120">
        <f>+IF(ISBLANK('Informations clients'!Q14),0,IF($AG$1=EDATE('Informations clients'!G14,3),1,0))</f>
        <v>0</v>
      </c>
      <c r="AK14" s="120">
        <f>+IF(ISBLANK('Informations clients'!R14),0,
IF($AG$1=5,1,0))</f>
        <v>0</v>
      </c>
      <c r="AL14" s="120">
        <f>+IF(ISBLANK('Informations clients'!G14),0,IF($AG$1=3,1,0))</f>
        <v>0</v>
      </c>
      <c r="AM14" s="120">
        <f>+IF(ISBLANK('Informations clients'!G14),0,IF($AG$1=3,1,0))</f>
        <v>0</v>
      </c>
      <c r="AN14" s="120">
        <f>IF(ISBLANK('Informations clients'!U14),0,
IF($AG$1=12,1,0))</f>
        <v>0</v>
      </c>
      <c r="AO14" s="120">
        <f>IF(ISBLANK('Informations clients'!#REF!),0,
IF($AG$1=6,1,0))</f>
        <v>0</v>
      </c>
      <c r="AP14" s="120">
        <f>IF(ISBLANK('Informations clients'!#REF!),0,
IF($AG$1=12,1,0))</f>
        <v>0</v>
      </c>
      <c r="AQ14" s="120">
        <f>+IF(ISBLANK('Informations clients'!X14),0,IF($AG$1=2,1,0))</f>
        <v>0</v>
      </c>
      <c r="AR14" s="120">
        <f>IF(ISBLANK('Informations clients'!L14),0,
IF($AG$1=2,1,0))</f>
        <v>0</v>
      </c>
      <c r="AS14" s="120">
        <f>IF(ISBLANK('Informations clients'!AF14),0,
IF(ISBLANK('Informations clients'!U14),0,IF(VLOOKUP('Informations clients'!AF14,Technique!$H$45:$I$48,2,FALSE)=1,0,INDEX(Technique!$B$45:$F$58,MATCH($AG$1,Technique!$B$45:$B$58,0),MATCH('Informations clients'!AF14,Technique!$B$45:$F$45,0)))))</f>
        <v>0</v>
      </c>
      <c r="AT14" s="120">
        <f>+IF(ISBLANK('Informations clients'!AF14),0,
IF(ISBLANK('Informations clients'!V14),0,IF(VLOOKUP('Informations clients'!AF14,Technique!$H$45:$I$48,2,FALSE)=1,0,INDEX(Technique!$B$62:$F$75,MATCH($AG$1,Technique!$B$62:$B$75,0),MATCH('Informations clients'!AF14,Technique!$B$62:$F$62,0)))))</f>
        <v>0</v>
      </c>
      <c r="AU14" s="120">
        <f>+IF(ISBLANK('Informations clients'!AF14),0,
IF(AND($AG$1=5,VLOOKUP('Informations clients'!AF14,Technique!$H$45:$I$48,2,FALSE)=4),1,0))</f>
        <v>0</v>
      </c>
      <c r="AV14" s="120">
        <f>+IF(ISBLANK('Informations clients'!X14),0,IF($AG$1=5,1,0))</f>
        <v>0</v>
      </c>
      <c r="AW14" s="121"/>
      <c r="AX14" s="122">
        <f>+IF(ISBLANK('Informations clients'!AG14),0,
IF($AG$1=5,1,0))</f>
        <v>0</v>
      </c>
    </row>
    <row r="15" spans="1:50" s="123" customFormat="1" ht="11.25">
      <c r="A15" s="113" t="str">
        <f>IF(ISBLANK('Informations clients'!A15),"",'Informations clients'!A15)</f>
        <v/>
      </c>
      <c r="B15" s="124" t="str">
        <f>IF(ISBLANK('Informations clients'!C15),"",'Informations clients'!C15)</f>
        <v/>
      </c>
      <c r="C15" s="124" t="str">
        <f>IF(ISBLANK('Informations clients'!E15),"",'Informations clients'!E15)</f>
        <v/>
      </c>
      <c r="D15" s="126" t="str">
        <f>IF(ISBLANK('Informations clients'!G15),"",'Informations clients'!G15)</f>
        <v/>
      </c>
      <c r="E15" s="114"/>
      <c r="F15" s="127"/>
      <c r="G15" s="128"/>
      <c r="H15" s="114"/>
      <c r="I15" s="127"/>
      <c r="J15" s="129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14"/>
      <c r="AA15" s="131"/>
      <c r="AB15" s="115"/>
      <c r="AC15" s="116"/>
      <c r="AD15" s="117">
        <f>+IF(ISBLANK('Informations clients'!I15),0,
IF($AG$1=MONTH('Informations clients'!K15),1,0))</f>
        <v>0</v>
      </c>
      <c r="AE15" s="118">
        <f>+IF(ISBLANK('Informations clients'!J15),0,
IF(MONTH('Informations clients'!K15)=$AG$1,1,0))</f>
        <v>0</v>
      </c>
      <c r="AF15" s="119"/>
      <c r="AG15" s="117">
        <f>+IF(ISBLANK('Informations clients'!N15),0,
INDEX(Technique!$B$11:$F$23,MATCH($AG$1,Technique!$B$11:$B$23,0),MATCH(VLOOKUP('Informations clients'!N15,Technique!$A$4:$B$6,2,FALSE),Technique!$B$11:$F$11,0)))</f>
        <v>0</v>
      </c>
      <c r="AH15" s="120">
        <f>+IF(ISBLANK('Informations clients'!O15),0,
IF(VLOOKUP('Informations clients'!O15,Technique!$A$79:$B$81,2,FALSE)=1,0,
IF(VLOOKUP('Informations clients'!O15,Technique!$A$79:$B$81,2,FALSE)=2,1,
IF($AG$1=1,1,0))))</f>
        <v>0</v>
      </c>
      <c r="AI15" s="120">
        <f>+IF(ISBLANK('Informations clients'!P15),0,
IF(MONTH('Informations clients'!T15)=$AG$1,1,0))</f>
        <v>0</v>
      </c>
      <c r="AJ15" s="120">
        <f>+IF(ISBLANK('Informations clients'!Q15),0,IF($AG$1=EDATE('Informations clients'!G15,3),1,0))</f>
        <v>0</v>
      </c>
      <c r="AK15" s="120">
        <f>+IF(ISBLANK('Informations clients'!R15),0,
IF($AG$1=5,1,0))</f>
        <v>0</v>
      </c>
      <c r="AL15" s="120">
        <f>+IF(ISBLANK('Informations clients'!G15),0,IF($AG$1=3,1,0))</f>
        <v>0</v>
      </c>
      <c r="AM15" s="120">
        <f>+IF(ISBLANK('Informations clients'!G15),0,IF($AG$1=3,1,0))</f>
        <v>0</v>
      </c>
      <c r="AN15" s="120">
        <f>IF(ISBLANK('Informations clients'!U15),0,
IF($AG$1=12,1,0))</f>
        <v>0</v>
      </c>
      <c r="AO15" s="120">
        <f>IF(ISBLANK('Informations clients'!#REF!),0,
IF($AG$1=6,1,0))</f>
        <v>0</v>
      </c>
      <c r="AP15" s="120">
        <f>IF(ISBLANK('Informations clients'!#REF!),0,
IF($AG$1=12,1,0))</f>
        <v>0</v>
      </c>
      <c r="AQ15" s="120">
        <f>+IF(ISBLANK('Informations clients'!X15),0,IF($AG$1=2,1,0))</f>
        <v>0</v>
      </c>
      <c r="AR15" s="120">
        <f>IF(ISBLANK('Informations clients'!L15),0,
IF($AG$1=2,1,0))</f>
        <v>0</v>
      </c>
      <c r="AS15" s="120">
        <f>IF(ISBLANK('Informations clients'!AF15),0,
IF(ISBLANK('Informations clients'!U15),0,IF(VLOOKUP('Informations clients'!AF15,Technique!$H$45:$I$48,2,FALSE)=1,0,INDEX(Technique!$B$45:$F$58,MATCH($AG$1,Technique!$B$45:$B$58,0),MATCH('Informations clients'!AF15,Technique!$B$45:$F$45,0)))))</f>
        <v>0</v>
      </c>
      <c r="AT15" s="120">
        <f>+IF(ISBLANK('Informations clients'!AF15),0,
IF(ISBLANK('Informations clients'!V15),0,IF(VLOOKUP('Informations clients'!AF15,Technique!$H$45:$I$48,2,FALSE)=1,0,INDEX(Technique!$B$62:$F$75,MATCH($AG$1,Technique!$B$62:$B$75,0),MATCH('Informations clients'!AF15,Technique!$B$62:$F$62,0)))))</f>
        <v>0</v>
      </c>
      <c r="AU15" s="120">
        <f>+IF(ISBLANK('Informations clients'!AF15),0,
IF(AND($AG$1=5,VLOOKUP('Informations clients'!AF15,Technique!$H$45:$I$48,2,FALSE)=4),1,0))</f>
        <v>0</v>
      </c>
      <c r="AV15" s="120">
        <f>+IF(ISBLANK('Informations clients'!X15),0,IF($AG$1=5,1,0))</f>
        <v>0</v>
      </c>
      <c r="AW15" s="121"/>
      <c r="AX15" s="122">
        <f>+IF(ISBLANK('Informations clients'!AG15),0,
IF($AG$1=5,1,0))</f>
        <v>0</v>
      </c>
    </row>
    <row r="16" spans="1:50" s="123" customFormat="1" ht="11.25">
      <c r="A16" s="113" t="str">
        <f>IF(ISBLANK('Informations clients'!A16),"",'Informations clients'!A16)</f>
        <v/>
      </c>
      <c r="B16" s="124" t="str">
        <f>IF(ISBLANK('Informations clients'!C16),"",'Informations clients'!C16)</f>
        <v/>
      </c>
      <c r="C16" s="124" t="str">
        <f>IF(ISBLANK('Informations clients'!E16),"",'Informations clients'!E16)</f>
        <v/>
      </c>
      <c r="D16" s="126" t="str">
        <f>IF(ISBLANK('Informations clients'!G16),"",'Informations clients'!G16)</f>
        <v/>
      </c>
      <c r="E16" s="114"/>
      <c r="F16" s="127"/>
      <c r="G16" s="128"/>
      <c r="H16" s="114"/>
      <c r="I16" s="127"/>
      <c r="J16" s="129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14"/>
      <c r="AA16" s="131"/>
      <c r="AB16" s="115"/>
      <c r="AC16" s="116"/>
      <c r="AD16" s="117">
        <f>+IF(ISBLANK('Informations clients'!I16),0,
IF($AG$1=MONTH('Informations clients'!K16),1,0))</f>
        <v>0</v>
      </c>
      <c r="AE16" s="118">
        <f>+IF(ISBLANK('Informations clients'!J16),0,
IF(MONTH('Informations clients'!K16)=$AG$1,1,0))</f>
        <v>0</v>
      </c>
      <c r="AF16" s="119"/>
      <c r="AG16" s="117">
        <f>+IF(ISBLANK('Informations clients'!N16),0,
INDEX(Technique!$B$11:$F$23,MATCH($AG$1,Technique!$B$11:$B$23,0),MATCH(VLOOKUP('Informations clients'!N16,Technique!$A$4:$B$6,2,FALSE),Technique!$B$11:$F$11,0)))</f>
        <v>0</v>
      </c>
      <c r="AH16" s="120">
        <f>+IF(ISBLANK('Informations clients'!O16),0,
IF(VLOOKUP('Informations clients'!O16,Technique!$A$79:$B$81,2,FALSE)=1,0,
IF(VLOOKUP('Informations clients'!O16,Technique!$A$79:$B$81,2,FALSE)=2,1,
IF($AG$1=1,1,0))))</f>
        <v>0</v>
      </c>
      <c r="AI16" s="120">
        <f>+IF(ISBLANK('Informations clients'!P16),0,
IF(MONTH('Informations clients'!T16)=$AG$1,1,0))</f>
        <v>0</v>
      </c>
      <c r="AJ16" s="120">
        <f>+IF(ISBLANK('Informations clients'!Q16),0,IF($AG$1=EDATE('Informations clients'!G16,3),1,0))</f>
        <v>0</v>
      </c>
      <c r="AK16" s="120">
        <f>+IF(ISBLANK('Informations clients'!R16),0,
IF($AG$1=5,1,0))</f>
        <v>0</v>
      </c>
      <c r="AL16" s="120">
        <f>+IF(ISBLANK('Informations clients'!G16),0,IF($AG$1=3,1,0))</f>
        <v>0</v>
      </c>
      <c r="AM16" s="120">
        <f>+IF(ISBLANK('Informations clients'!G16),0,IF($AG$1=3,1,0))</f>
        <v>0</v>
      </c>
      <c r="AN16" s="120">
        <f>IF(ISBLANK('Informations clients'!U16),0,
IF($AG$1=12,1,0))</f>
        <v>0</v>
      </c>
      <c r="AO16" s="120">
        <f>IF(ISBLANK('Informations clients'!#REF!),0,
IF($AG$1=6,1,0))</f>
        <v>0</v>
      </c>
      <c r="AP16" s="120">
        <f>IF(ISBLANK('Informations clients'!#REF!),0,
IF($AG$1=12,1,0))</f>
        <v>0</v>
      </c>
      <c r="AQ16" s="120">
        <f>+IF(ISBLANK('Informations clients'!X16),0,IF($AG$1=2,1,0))</f>
        <v>0</v>
      </c>
      <c r="AR16" s="120">
        <f>IF(ISBLANK('Informations clients'!L16),0,
IF($AG$1=2,1,0))</f>
        <v>0</v>
      </c>
      <c r="AS16" s="120">
        <f>IF(ISBLANK('Informations clients'!AF16),0,
IF(ISBLANK('Informations clients'!U16),0,IF(VLOOKUP('Informations clients'!AF16,Technique!$H$45:$I$48,2,FALSE)=1,0,INDEX(Technique!$B$45:$F$58,MATCH($AG$1,Technique!$B$45:$B$58,0),MATCH('Informations clients'!AF16,Technique!$B$45:$F$45,0)))))</f>
        <v>0</v>
      </c>
      <c r="AT16" s="120">
        <f>+IF(ISBLANK('Informations clients'!AF16),0,
IF(ISBLANK('Informations clients'!V16),0,IF(VLOOKUP('Informations clients'!AF16,Technique!$H$45:$I$48,2,FALSE)=1,0,INDEX(Technique!$B$62:$F$75,MATCH($AG$1,Technique!$B$62:$B$75,0),MATCH('Informations clients'!AF16,Technique!$B$62:$F$62,0)))))</f>
        <v>0</v>
      </c>
      <c r="AU16" s="120">
        <f>+IF(ISBLANK('Informations clients'!AF16),0,
IF(AND($AG$1=5,VLOOKUP('Informations clients'!AF16,Technique!$H$45:$I$48,2,FALSE)=4),1,0))</f>
        <v>0</v>
      </c>
      <c r="AV16" s="120">
        <f>+IF(ISBLANK('Informations clients'!X16),0,IF($AG$1=5,1,0))</f>
        <v>0</v>
      </c>
      <c r="AW16" s="121"/>
      <c r="AX16" s="122">
        <f>+IF(ISBLANK('Informations clients'!AG16),0,
IF($AG$1=5,1,0))</f>
        <v>0</v>
      </c>
    </row>
    <row r="17" spans="1:50" s="123" customFormat="1" ht="11.25">
      <c r="A17" s="113" t="str">
        <f>IF(ISBLANK('Informations clients'!A17),"",'Informations clients'!A17)</f>
        <v/>
      </c>
      <c r="B17" s="124" t="str">
        <f>IF(ISBLANK('Informations clients'!C17),"",'Informations clients'!C17)</f>
        <v/>
      </c>
      <c r="C17" s="124" t="str">
        <f>IF(ISBLANK('Informations clients'!E17),"",'Informations clients'!E17)</f>
        <v/>
      </c>
      <c r="D17" s="126" t="str">
        <f>IF(ISBLANK('Informations clients'!G17),"",'Informations clients'!G17)</f>
        <v/>
      </c>
      <c r="E17" s="114"/>
      <c r="F17" s="127"/>
      <c r="G17" s="128"/>
      <c r="H17" s="114"/>
      <c r="I17" s="127"/>
      <c r="J17" s="129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14"/>
      <c r="AA17" s="131"/>
      <c r="AB17" s="115"/>
      <c r="AC17" s="116"/>
      <c r="AD17" s="117">
        <f>+IF(ISBLANK('Informations clients'!I17),0,
IF($AG$1=MONTH('Informations clients'!K17),1,0))</f>
        <v>0</v>
      </c>
      <c r="AE17" s="118">
        <f>+IF(ISBLANK('Informations clients'!J17),0,
IF(MONTH('Informations clients'!K17)=$AG$1,1,0))</f>
        <v>0</v>
      </c>
      <c r="AF17" s="119"/>
      <c r="AG17" s="117">
        <f>+IF(ISBLANK('Informations clients'!N17),0,
INDEX(Technique!$B$11:$F$23,MATCH($AG$1,Technique!$B$11:$B$23,0),MATCH(VLOOKUP('Informations clients'!N17,Technique!$A$4:$B$6,2,FALSE),Technique!$B$11:$F$11,0)))</f>
        <v>0</v>
      </c>
      <c r="AH17" s="120">
        <f>+IF(ISBLANK('Informations clients'!O17),0,
IF(VLOOKUP('Informations clients'!O17,Technique!$A$79:$B$81,2,FALSE)=1,0,
IF(VLOOKUP('Informations clients'!O17,Technique!$A$79:$B$81,2,FALSE)=2,1,
IF($AG$1=1,1,0))))</f>
        <v>0</v>
      </c>
      <c r="AI17" s="120">
        <f>+IF(ISBLANK('Informations clients'!P17),0,
IF(MONTH('Informations clients'!T17)=$AG$1,1,0))</f>
        <v>0</v>
      </c>
      <c r="AJ17" s="120">
        <f>+IF(ISBLANK('Informations clients'!Q17),0,IF($AG$1=EDATE('Informations clients'!G17,3),1,0))</f>
        <v>0</v>
      </c>
      <c r="AK17" s="120">
        <f>+IF(ISBLANK('Informations clients'!R17),0,
IF($AG$1=5,1,0))</f>
        <v>0</v>
      </c>
      <c r="AL17" s="120">
        <f>+IF(ISBLANK('Informations clients'!G17),0,IF($AG$1=3,1,0))</f>
        <v>0</v>
      </c>
      <c r="AM17" s="120">
        <f>+IF(ISBLANK('Informations clients'!G17),0,IF($AG$1=3,1,0))</f>
        <v>0</v>
      </c>
      <c r="AN17" s="120">
        <f>IF(ISBLANK('Informations clients'!U17),0,
IF($AG$1=12,1,0))</f>
        <v>0</v>
      </c>
      <c r="AO17" s="120">
        <f>IF(ISBLANK('Informations clients'!#REF!),0,
IF($AG$1=6,1,0))</f>
        <v>0</v>
      </c>
      <c r="AP17" s="120">
        <f>IF(ISBLANK('Informations clients'!#REF!),0,
IF($AG$1=12,1,0))</f>
        <v>0</v>
      </c>
      <c r="AQ17" s="120">
        <f>+IF(ISBLANK('Informations clients'!X17),0,IF($AG$1=2,1,0))</f>
        <v>0</v>
      </c>
      <c r="AR17" s="120">
        <f>IF(ISBLANK('Informations clients'!L17),0,
IF($AG$1=2,1,0))</f>
        <v>0</v>
      </c>
      <c r="AS17" s="120">
        <f>IF(ISBLANK('Informations clients'!AF17),0,
IF(ISBLANK('Informations clients'!U17),0,IF(VLOOKUP('Informations clients'!AF17,Technique!$H$45:$I$48,2,FALSE)=1,0,INDEX(Technique!$B$45:$F$58,MATCH($AG$1,Technique!$B$45:$B$58,0),MATCH('Informations clients'!AF17,Technique!$B$45:$F$45,0)))))</f>
        <v>0</v>
      </c>
      <c r="AT17" s="120">
        <f>+IF(ISBLANK('Informations clients'!AF17),0,
IF(ISBLANK('Informations clients'!V17),0,IF(VLOOKUP('Informations clients'!AF17,Technique!$H$45:$I$48,2,FALSE)=1,0,INDEX(Technique!$B$62:$F$75,MATCH($AG$1,Technique!$B$62:$B$75,0),MATCH('Informations clients'!AF17,Technique!$B$62:$F$62,0)))))</f>
        <v>0</v>
      </c>
      <c r="AU17" s="120">
        <f>+IF(ISBLANK('Informations clients'!AF17),0,
IF(AND($AG$1=5,VLOOKUP('Informations clients'!AF17,Technique!$H$45:$I$48,2,FALSE)=4),1,0))</f>
        <v>0</v>
      </c>
      <c r="AV17" s="120">
        <f>+IF(ISBLANK('Informations clients'!X17),0,IF($AG$1=5,1,0))</f>
        <v>0</v>
      </c>
      <c r="AW17" s="121"/>
      <c r="AX17" s="122">
        <f>+IF(ISBLANK('Informations clients'!AG17),0,
IF($AG$1=5,1,0))</f>
        <v>0</v>
      </c>
    </row>
    <row r="18" spans="1:50" s="123" customFormat="1" ht="11.25">
      <c r="A18" s="113" t="str">
        <f>IF(ISBLANK('Informations clients'!A18),"",'Informations clients'!A18)</f>
        <v/>
      </c>
      <c r="B18" s="124" t="str">
        <f>IF(ISBLANK('Informations clients'!C18),"",'Informations clients'!C18)</f>
        <v/>
      </c>
      <c r="C18" s="124" t="str">
        <f>IF(ISBLANK('Informations clients'!E18),"",'Informations clients'!E18)</f>
        <v/>
      </c>
      <c r="D18" s="126" t="str">
        <f>IF(ISBLANK('Informations clients'!G18),"",'Informations clients'!G18)</f>
        <v/>
      </c>
      <c r="E18" s="114"/>
      <c r="F18" s="127"/>
      <c r="G18" s="128"/>
      <c r="H18" s="114"/>
      <c r="I18" s="127"/>
      <c r="J18" s="129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14"/>
      <c r="AA18" s="131"/>
      <c r="AB18" s="115"/>
      <c r="AC18" s="116"/>
      <c r="AD18" s="117">
        <f>+IF(ISBLANK('Informations clients'!I18),0,
IF($AG$1=MONTH('Informations clients'!K18),1,0))</f>
        <v>0</v>
      </c>
      <c r="AE18" s="118">
        <f>+IF(ISBLANK('Informations clients'!J18),0,
IF(MONTH('Informations clients'!K18)=$AG$1,1,0))</f>
        <v>0</v>
      </c>
      <c r="AF18" s="119"/>
      <c r="AG18" s="117">
        <f>+IF(ISBLANK('Informations clients'!N18),0,
INDEX(Technique!$B$11:$F$23,MATCH($AG$1,Technique!$B$11:$B$23,0),MATCH(VLOOKUP('Informations clients'!N18,Technique!$A$4:$B$6,2,FALSE),Technique!$B$11:$F$11,0)))</f>
        <v>0</v>
      </c>
      <c r="AH18" s="120">
        <f>+IF(ISBLANK('Informations clients'!O18),0,
IF(VLOOKUP('Informations clients'!O18,Technique!$A$79:$B$81,2,FALSE)=1,0,
IF(VLOOKUP('Informations clients'!O18,Technique!$A$79:$B$81,2,FALSE)=2,1,
IF($AG$1=1,1,0))))</f>
        <v>0</v>
      </c>
      <c r="AI18" s="120">
        <f>+IF(ISBLANK('Informations clients'!P18),0,
IF(MONTH('Informations clients'!T18)=$AG$1,1,0))</f>
        <v>0</v>
      </c>
      <c r="AJ18" s="120">
        <f>+IF(ISBLANK('Informations clients'!Q18),0,IF($AG$1=EDATE('Informations clients'!G18,3),1,0))</f>
        <v>0</v>
      </c>
      <c r="AK18" s="120">
        <f>+IF(ISBLANK('Informations clients'!R18),0,
IF($AG$1=5,1,0))</f>
        <v>0</v>
      </c>
      <c r="AL18" s="120">
        <f>+IF(ISBLANK('Informations clients'!G18),0,IF($AG$1=3,1,0))</f>
        <v>0</v>
      </c>
      <c r="AM18" s="120">
        <f>+IF(ISBLANK('Informations clients'!G18),0,IF($AG$1=3,1,0))</f>
        <v>0</v>
      </c>
      <c r="AN18" s="120">
        <f>IF(ISBLANK('Informations clients'!U18),0,
IF($AG$1=12,1,0))</f>
        <v>0</v>
      </c>
      <c r="AO18" s="120">
        <f>IF(ISBLANK('Informations clients'!#REF!),0,
IF($AG$1=6,1,0))</f>
        <v>0</v>
      </c>
      <c r="AP18" s="120">
        <f>IF(ISBLANK('Informations clients'!#REF!),0,
IF($AG$1=12,1,0))</f>
        <v>0</v>
      </c>
      <c r="AQ18" s="120">
        <f>+IF(ISBLANK('Informations clients'!X18),0,IF($AG$1=2,1,0))</f>
        <v>0</v>
      </c>
      <c r="AR18" s="120">
        <f>IF(ISBLANK('Informations clients'!L18),0,
IF($AG$1=2,1,0))</f>
        <v>0</v>
      </c>
      <c r="AS18" s="120">
        <f>IF(ISBLANK('Informations clients'!AF18),0,
IF(ISBLANK('Informations clients'!U18),0,IF(VLOOKUP('Informations clients'!AF18,Technique!$H$45:$I$48,2,FALSE)=1,0,INDEX(Technique!$B$45:$F$58,MATCH($AG$1,Technique!$B$45:$B$58,0),MATCH('Informations clients'!AF18,Technique!$B$45:$F$45,0)))))</f>
        <v>0</v>
      </c>
      <c r="AT18" s="120">
        <f>+IF(ISBLANK('Informations clients'!AF18),0,
IF(ISBLANK('Informations clients'!V18),0,IF(VLOOKUP('Informations clients'!AF18,Technique!$H$45:$I$48,2,FALSE)=1,0,INDEX(Technique!$B$62:$F$75,MATCH($AG$1,Technique!$B$62:$B$75,0),MATCH('Informations clients'!AF18,Technique!$B$62:$F$62,0)))))</f>
        <v>0</v>
      </c>
      <c r="AU18" s="120">
        <f>+IF(ISBLANK('Informations clients'!AF18),0,
IF(AND($AG$1=5,VLOOKUP('Informations clients'!AF18,Technique!$H$45:$I$48,2,FALSE)=4),1,0))</f>
        <v>0</v>
      </c>
      <c r="AV18" s="120">
        <f>+IF(ISBLANK('Informations clients'!X18),0,IF($AG$1=5,1,0))</f>
        <v>0</v>
      </c>
      <c r="AW18" s="121"/>
      <c r="AX18" s="122">
        <f>+IF(ISBLANK('Informations clients'!AG18),0,
IF($AG$1=5,1,0))</f>
        <v>0</v>
      </c>
    </row>
    <row r="19" spans="1:50" s="123" customFormat="1" ht="11.25">
      <c r="A19" s="113" t="str">
        <f>IF(ISBLANK('Informations clients'!A19),"",'Informations clients'!A19)</f>
        <v/>
      </c>
      <c r="B19" s="124" t="str">
        <f>IF(ISBLANK('Informations clients'!C19),"",'Informations clients'!C19)</f>
        <v/>
      </c>
      <c r="C19" s="124" t="str">
        <f>IF(ISBLANK('Informations clients'!E19),"",'Informations clients'!E19)</f>
        <v/>
      </c>
      <c r="D19" s="126" t="str">
        <f>IF(ISBLANK('Informations clients'!G19),"",'Informations clients'!G19)</f>
        <v/>
      </c>
      <c r="E19" s="114"/>
      <c r="F19" s="127"/>
      <c r="G19" s="128"/>
      <c r="H19" s="114"/>
      <c r="I19" s="127"/>
      <c r="J19" s="129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14"/>
      <c r="AA19" s="131"/>
      <c r="AB19" s="115"/>
      <c r="AC19" s="116"/>
      <c r="AD19" s="117">
        <f>+IF(ISBLANK('Informations clients'!I19),0,
IF($AG$1=MONTH('Informations clients'!K19),1,0))</f>
        <v>0</v>
      </c>
      <c r="AE19" s="118">
        <f>+IF(ISBLANK('Informations clients'!J19),0,
IF(MONTH('Informations clients'!K19)=$AG$1,1,0))</f>
        <v>0</v>
      </c>
      <c r="AF19" s="119"/>
      <c r="AG19" s="117">
        <f>+IF(ISBLANK('Informations clients'!N19),0,
INDEX(Technique!$B$11:$F$23,MATCH($AG$1,Technique!$B$11:$B$23,0),MATCH(VLOOKUP('Informations clients'!N19,Technique!$A$4:$B$6,2,FALSE),Technique!$B$11:$F$11,0)))</f>
        <v>0</v>
      </c>
      <c r="AH19" s="120">
        <f>+IF(ISBLANK('Informations clients'!O19),0,
IF(VLOOKUP('Informations clients'!O19,Technique!$A$79:$B$81,2,FALSE)=1,0,
IF(VLOOKUP('Informations clients'!O19,Technique!$A$79:$B$81,2,FALSE)=2,1,
IF($AG$1=1,1,0))))</f>
        <v>0</v>
      </c>
      <c r="AI19" s="120">
        <f>+IF(ISBLANK('Informations clients'!P19),0,
IF(MONTH('Informations clients'!T19)=$AG$1,1,0))</f>
        <v>0</v>
      </c>
      <c r="AJ19" s="120">
        <f>+IF(ISBLANK('Informations clients'!Q19),0,IF($AG$1=EDATE('Informations clients'!G19,3),1,0))</f>
        <v>0</v>
      </c>
      <c r="AK19" s="120">
        <f>+IF(ISBLANK('Informations clients'!R19),0,
IF($AG$1=5,1,0))</f>
        <v>0</v>
      </c>
      <c r="AL19" s="120">
        <f>+IF(ISBLANK('Informations clients'!G19),0,IF($AG$1=3,1,0))</f>
        <v>0</v>
      </c>
      <c r="AM19" s="120">
        <f>+IF(ISBLANK('Informations clients'!G19),0,IF($AG$1=3,1,0))</f>
        <v>0</v>
      </c>
      <c r="AN19" s="120">
        <f>IF(ISBLANK('Informations clients'!U19),0,
IF($AG$1=12,1,0))</f>
        <v>0</v>
      </c>
      <c r="AO19" s="120">
        <f>IF(ISBLANK('Informations clients'!#REF!),0,
IF($AG$1=6,1,0))</f>
        <v>0</v>
      </c>
      <c r="AP19" s="120">
        <f>IF(ISBLANK('Informations clients'!#REF!),0,
IF($AG$1=12,1,0))</f>
        <v>0</v>
      </c>
      <c r="AQ19" s="120">
        <f>+IF(ISBLANK('Informations clients'!X19),0,IF($AG$1=2,1,0))</f>
        <v>0</v>
      </c>
      <c r="AR19" s="120">
        <f>IF(ISBLANK('Informations clients'!L19),0,
IF($AG$1=2,1,0))</f>
        <v>0</v>
      </c>
      <c r="AS19" s="120">
        <f>IF(ISBLANK('Informations clients'!AF19),0,
IF(ISBLANK('Informations clients'!U19),0,IF(VLOOKUP('Informations clients'!AF19,Technique!$H$45:$I$48,2,FALSE)=1,0,INDEX(Technique!$B$45:$F$58,MATCH($AG$1,Technique!$B$45:$B$58,0),MATCH('Informations clients'!AF19,Technique!$B$45:$F$45,0)))))</f>
        <v>0</v>
      </c>
      <c r="AT19" s="120">
        <f>+IF(ISBLANK('Informations clients'!AF19),0,
IF(ISBLANK('Informations clients'!V19),0,IF(VLOOKUP('Informations clients'!AF19,Technique!$H$45:$I$48,2,FALSE)=1,0,INDEX(Technique!$B$62:$F$75,MATCH($AG$1,Technique!$B$62:$B$75,0),MATCH('Informations clients'!AF19,Technique!$B$62:$F$62,0)))))</f>
        <v>0</v>
      </c>
      <c r="AU19" s="120">
        <f>+IF(ISBLANK('Informations clients'!AF19),0,
IF(AND($AG$1=5,VLOOKUP('Informations clients'!AF19,Technique!$H$45:$I$48,2,FALSE)=4),1,0))</f>
        <v>0</v>
      </c>
      <c r="AV19" s="120">
        <f>+IF(ISBLANK('Informations clients'!X19),0,IF($AG$1=5,1,0))</f>
        <v>0</v>
      </c>
      <c r="AW19" s="121"/>
      <c r="AX19" s="122">
        <f>+IF(ISBLANK('Informations clients'!AG19),0,
IF($AG$1=5,1,0))</f>
        <v>0</v>
      </c>
    </row>
    <row r="20" spans="1:50" s="123" customFormat="1" ht="11.25">
      <c r="A20" s="113" t="str">
        <f>IF(ISBLANK('Informations clients'!A20),"",'Informations clients'!A20)</f>
        <v/>
      </c>
      <c r="B20" s="124" t="str">
        <f>IF(ISBLANK('Informations clients'!C20),"",'Informations clients'!C20)</f>
        <v/>
      </c>
      <c r="C20" s="124" t="str">
        <f>IF(ISBLANK('Informations clients'!E20),"",'Informations clients'!E20)</f>
        <v/>
      </c>
      <c r="D20" s="126" t="str">
        <f>IF(ISBLANK('Informations clients'!G20),"",'Informations clients'!G20)</f>
        <v/>
      </c>
      <c r="E20" s="114"/>
      <c r="F20" s="127"/>
      <c r="G20" s="128"/>
      <c r="H20" s="114"/>
      <c r="I20" s="127"/>
      <c r="J20" s="129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14"/>
      <c r="AA20" s="131"/>
      <c r="AB20" s="115"/>
      <c r="AC20" s="116"/>
      <c r="AD20" s="117">
        <f>+IF(ISBLANK('Informations clients'!I20),0,
IF($AG$1=MONTH('Informations clients'!K20),1,0))</f>
        <v>0</v>
      </c>
      <c r="AE20" s="118">
        <f>+IF(ISBLANK('Informations clients'!J20),0,
IF(MONTH('Informations clients'!K20)=$AG$1,1,0))</f>
        <v>0</v>
      </c>
      <c r="AF20" s="119"/>
      <c r="AG20" s="117">
        <f>+IF(ISBLANK('Informations clients'!N20),0,
INDEX(Technique!$B$11:$F$23,MATCH($AG$1,Technique!$B$11:$B$23,0),MATCH(VLOOKUP('Informations clients'!N20,Technique!$A$4:$B$6,2,FALSE),Technique!$B$11:$F$11,0)))</f>
        <v>0</v>
      </c>
      <c r="AH20" s="120">
        <f>+IF(ISBLANK('Informations clients'!O20),0,
IF(VLOOKUP('Informations clients'!O20,Technique!$A$79:$B$81,2,FALSE)=1,0,
IF(VLOOKUP('Informations clients'!O20,Technique!$A$79:$B$81,2,FALSE)=2,1,
IF($AG$1=1,1,0))))</f>
        <v>0</v>
      </c>
      <c r="AI20" s="120">
        <f>+IF(ISBLANK('Informations clients'!P20),0,
IF(MONTH('Informations clients'!T20)=$AG$1,1,0))</f>
        <v>0</v>
      </c>
      <c r="AJ20" s="120">
        <f>+IF(ISBLANK('Informations clients'!Q20),0,IF($AG$1=EDATE('Informations clients'!G20,3),1,0))</f>
        <v>0</v>
      </c>
      <c r="AK20" s="120">
        <f>+IF(ISBLANK('Informations clients'!R20),0,
IF($AG$1=5,1,0))</f>
        <v>0</v>
      </c>
      <c r="AL20" s="120">
        <f>+IF(ISBLANK('Informations clients'!G20),0,IF($AG$1=3,1,0))</f>
        <v>0</v>
      </c>
      <c r="AM20" s="120">
        <f>+IF(ISBLANK('Informations clients'!G20),0,IF($AG$1=3,1,0))</f>
        <v>0</v>
      </c>
      <c r="AN20" s="120">
        <f>IF(ISBLANK('Informations clients'!U20),0,
IF($AG$1=12,1,0))</f>
        <v>0</v>
      </c>
      <c r="AO20" s="120">
        <f>IF(ISBLANK('Informations clients'!#REF!),0,
IF($AG$1=6,1,0))</f>
        <v>0</v>
      </c>
      <c r="AP20" s="120">
        <f>IF(ISBLANK('Informations clients'!#REF!),0,
IF($AG$1=12,1,0))</f>
        <v>0</v>
      </c>
      <c r="AQ20" s="120">
        <f>+IF(ISBLANK('Informations clients'!X20),0,IF($AG$1=2,1,0))</f>
        <v>0</v>
      </c>
      <c r="AR20" s="120">
        <f>IF(ISBLANK('Informations clients'!L20),0,
IF($AG$1=2,1,0))</f>
        <v>0</v>
      </c>
      <c r="AS20" s="120">
        <f>IF(ISBLANK('Informations clients'!AF20),0,
IF(ISBLANK('Informations clients'!U20),0,IF(VLOOKUP('Informations clients'!AF20,Technique!$H$45:$I$48,2,FALSE)=1,0,INDEX(Technique!$B$45:$F$58,MATCH($AG$1,Technique!$B$45:$B$58,0),MATCH('Informations clients'!AF20,Technique!$B$45:$F$45,0)))))</f>
        <v>0</v>
      </c>
      <c r="AT20" s="120">
        <f>+IF(ISBLANK('Informations clients'!AF20),0,
IF(ISBLANK('Informations clients'!V20),0,IF(VLOOKUP('Informations clients'!AF20,Technique!$H$45:$I$48,2,FALSE)=1,0,INDEX(Technique!$B$62:$F$75,MATCH($AG$1,Technique!$B$62:$B$75,0),MATCH('Informations clients'!AF20,Technique!$B$62:$F$62,0)))))</f>
        <v>0</v>
      </c>
      <c r="AU20" s="120">
        <f>+IF(ISBLANK('Informations clients'!AF20),0,
IF(AND($AG$1=5,VLOOKUP('Informations clients'!AF20,Technique!$H$45:$I$48,2,FALSE)=4),1,0))</f>
        <v>0</v>
      </c>
      <c r="AV20" s="120">
        <f>+IF(ISBLANK('Informations clients'!X20),0,IF($AG$1=5,1,0))</f>
        <v>0</v>
      </c>
      <c r="AW20" s="121"/>
      <c r="AX20" s="122">
        <f>+IF(ISBLANK('Informations clients'!AG20),0,
IF($AG$1=5,1,0))</f>
        <v>0</v>
      </c>
    </row>
    <row r="21" spans="1:50" s="123" customFormat="1" ht="11.25">
      <c r="A21" s="113" t="str">
        <f>IF(ISBLANK('Informations clients'!A21),"",'Informations clients'!A21)</f>
        <v/>
      </c>
      <c r="B21" s="124" t="str">
        <f>IF(ISBLANK('Informations clients'!C21),"",'Informations clients'!C21)</f>
        <v/>
      </c>
      <c r="C21" s="124" t="str">
        <f>IF(ISBLANK('Informations clients'!E21),"",'Informations clients'!E21)</f>
        <v/>
      </c>
      <c r="D21" s="126" t="str">
        <f>IF(ISBLANK('Informations clients'!G21),"",'Informations clients'!G21)</f>
        <v/>
      </c>
      <c r="E21" s="114"/>
      <c r="F21" s="127"/>
      <c r="G21" s="128"/>
      <c r="H21" s="114"/>
      <c r="I21" s="127"/>
      <c r="J21" s="129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14"/>
      <c r="AA21" s="131"/>
      <c r="AB21" s="115"/>
      <c r="AC21" s="116"/>
      <c r="AD21" s="117">
        <f>+IF(ISBLANK('Informations clients'!I21),0,
IF($AG$1=MONTH('Informations clients'!K21),1,0))</f>
        <v>0</v>
      </c>
      <c r="AE21" s="118">
        <f>+IF(ISBLANK('Informations clients'!J21),0,
IF(MONTH('Informations clients'!K21)=$AG$1,1,0))</f>
        <v>0</v>
      </c>
      <c r="AF21" s="119"/>
      <c r="AG21" s="117">
        <f>+IF(ISBLANK('Informations clients'!N21),0,
INDEX(Technique!$B$11:$F$23,MATCH($AG$1,Technique!$B$11:$B$23,0),MATCH(VLOOKUP('Informations clients'!N21,Technique!$A$4:$B$6,2,FALSE),Technique!$B$11:$F$11,0)))</f>
        <v>0</v>
      </c>
      <c r="AH21" s="120">
        <f>+IF(ISBLANK('Informations clients'!O21),0,
IF(VLOOKUP('Informations clients'!O21,Technique!$A$79:$B$81,2,FALSE)=1,0,
IF(VLOOKUP('Informations clients'!O21,Technique!$A$79:$B$81,2,FALSE)=2,1,
IF($AG$1=1,1,0))))</f>
        <v>0</v>
      </c>
      <c r="AI21" s="120">
        <f>+IF(ISBLANK('Informations clients'!P21),0,
IF(MONTH('Informations clients'!T21)=$AG$1,1,0))</f>
        <v>0</v>
      </c>
      <c r="AJ21" s="120">
        <f>+IF(ISBLANK('Informations clients'!Q21),0,IF($AG$1=EDATE('Informations clients'!G21,3),1,0))</f>
        <v>0</v>
      </c>
      <c r="AK21" s="120">
        <f>+IF(ISBLANK('Informations clients'!R21),0,
IF($AG$1=5,1,0))</f>
        <v>0</v>
      </c>
      <c r="AL21" s="120">
        <f>+IF(ISBLANK('Informations clients'!G21),0,IF($AG$1=3,1,0))</f>
        <v>0</v>
      </c>
      <c r="AM21" s="120">
        <f>+IF(ISBLANK('Informations clients'!G21),0,IF($AG$1=3,1,0))</f>
        <v>0</v>
      </c>
      <c r="AN21" s="120">
        <f>IF(ISBLANK('Informations clients'!U21),0,
IF($AG$1=12,1,0))</f>
        <v>0</v>
      </c>
      <c r="AO21" s="120">
        <f>IF(ISBLANK('Informations clients'!#REF!),0,
IF($AG$1=6,1,0))</f>
        <v>0</v>
      </c>
      <c r="AP21" s="120">
        <f>IF(ISBLANK('Informations clients'!#REF!),0,
IF($AG$1=12,1,0))</f>
        <v>0</v>
      </c>
      <c r="AQ21" s="120">
        <f>+IF(ISBLANK('Informations clients'!X21),0,IF($AG$1=2,1,0))</f>
        <v>0</v>
      </c>
      <c r="AR21" s="120">
        <f>IF(ISBLANK('Informations clients'!L21),0,
IF($AG$1=2,1,0))</f>
        <v>0</v>
      </c>
      <c r="AS21" s="120">
        <f>IF(ISBLANK('Informations clients'!AF21),0,
IF(ISBLANK('Informations clients'!U21),0,IF(VLOOKUP('Informations clients'!AF21,Technique!$H$45:$I$48,2,FALSE)=1,0,INDEX(Technique!$B$45:$F$58,MATCH($AG$1,Technique!$B$45:$B$58,0),MATCH('Informations clients'!AF21,Technique!$B$45:$F$45,0)))))</f>
        <v>0</v>
      </c>
      <c r="AT21" s="120">
        <f>+IF(ISBLANK('Informations clients'!AF21),0,
IF(ISBLANK('Informations clients'!V21),0,IF(VLOOKUP('Informations clients'!AF21,Technique!$H$45:$I$48,2,FALSE)=1,0,INDEX(Technique!$B$62:$F$75,MATCH($AG$1,Technique!$B$62:$B$75,0),MATCH('Informations clients'!AF21,Technique!$B$62:$F$62,0)))))</f>
        <v>0</v>
      </c>
      <c r="AU21" s="120">
        <f>+IF(ISBLANK('Informations clients'!AF21),0,
IF(AND($AG$1=5,VLOOKUP('Informations clients'!AF21,Technique!$H$45:$I$48,2,FALSE)=4),1,0))</f>
        <v>0</v>
      </c>
      <c r="AV21" s="120">
        <f>+IF(ISBLANK('Informations clients'!X21),0,IF($AG$1=5,1,0))</f>
        <v>0</v>
      </c>
      <c r="AW21" s="121"/>
      <c r="AX21" s="122">
        <f>+IF(ISBLANK('Informations clients'!AG21),0,
IF($AG$1=5,1,0))</f>
        <v>0</v>
      </c>
    </row>
    <row r="22" spans="1:50" s="123" customFormat="1" ht="11.25">
      <c r="A22" s="113" t="str">
        <f>IF(ISBLANK('Informations clients'!A22),"",'Informations clients'!A22)</f>
        <v/>
      </c>
      <c r="B22" s="124" t="str">
        <f>IF(ISBLANK('Informations clients'!C22),"",'Informations clients'!C22)</f>
        <v/>
      </c>
      <c r="C22" s="124" t="str">
        <f>IF(ISBLANK('Informations clients'!E22),"",'Informations clients'!E22)</f>
        <v/>
      </c>
      <c r="D22" s="126" t="str">
        <f>IF(ISBLANK('Informations clients'!G22),"",'Informations clients'!G22)</f>
        <v/>
      </c>
      <c r="E22" s="114"/>
      <c r="F22" s="127"/>
      <c r="G22" s="128"/>
      <c r="H22" s="114"/>
      <c r="I22" s="127"/>
      <c r="J22" s="129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14"/>
      <c r="AA22" s="131"/>
      <c r="AB22" s="115"/>
      <c r="AC22" s="116"/>
      <c r="AD22" s="117">
        <f>+IF(ISBLANK('Informations clients'!I22),0,
IF($AG$1=MONTH('Informations clients'!K22),1,0))</f>
        <v>0</v>
      </c>
      <c r="AE22" s="118">
        <f>+IF(ISBLANK('Informations clients'!J22),0,
IF(MONTH('Informations clients'!K22)=$AG$1,1,0))</f>
        <v>0</v>
      </c>
      <c r="AF22" s="119"/>
      <c r="AG22" s="117">
        <f>+IF(ISBLANK('Informations clients'!N22),0,
INDEX(Technique!$B$11:$F$23,MATCH($AG$1,Technique!$B$11:$B$23,0),MATCH(VLOOKUP('Informations clients'!N22,Technique!$A$4:$B$6,2,FALSE),Technique!$B$11:$F$11,0)))</f>
        <v>0</v>
      </c>
      <c r="AH22" s="120">
        <f>+IF(ISBLANK('Informations clients'!O22),0,
IF(VLOOKUP('Informations clients'!O22,Technique!$A$79:$B$81,2,FALSE)=1,0,
IF(VLOOKUP('Informations clients'!O22,Technique!$A$79:$B$81,2,FALSE)=2,1,
IF($AG$1=1,1,0))))</f>
        <v>0</v>
      </c>
      <c r="AI22" s="120">
        <f>+IF(ISBLANK('Informations clients'!P22),0,
IF(MONTH('Informations clients'!T22)=$AG$1,1,0))</f>
        <v>0</v>
      </c>
      <c r="AJ22" s="120">
        <f>+IF(ISBLANK('Informations clients'!Q22),0,IF($AG$1=EDATE('Informations clients'!G22,3),1,0))</f>
        <v>0</v>
      </c>
      <c r="AK22" s="120">
        <f>+IF(ISBLANK('Informations clients'!R22),0,
IF($AG$1=5,1,0))</f>
        <v>0</v>
      </c>
      <c r="AL22" s="120">
        <f>+IF(ISBLANK('Informations clients'!G22),0,IF($AG$1=3,1,0))</f>
        <v>0</v>
      </c>
      <c r="AM22" s="120">
        <f>+IF(ISBLANK('Informations clients'!G22),0,IF($AG$1=3,1,0))</f>
        <v>0</v>
      </c>
      <c r="AN22" s="120">
        <f>IF(ISBLANK('Informations clients'!U22),0,
IF($AG$1=12,1,0))</f>
        <v>0</v>
      </c>
      <c r="AO22" s="120">
        <f>IF(ISBLANK('Informations clients'!#REF!),0,
IF($AG$1=6,1,0))</f>
        <v>0</v>
      </c>
      <c r="AP22" s="120">
        <f>IF(ISBLANK('Informations clients'!#REF!),0,
IF($AG$1=12,1,0))</f>
        <v>0</v>
      </c>
      <c r="AQ22" s="120">
        <f>+IF(ISBLANK('Informations clients'!X22),0,IF($AG$1=2,1,0))</f>
        <v>0</v>
      </c>
      <c r="AR22" s="120">
        <f>IF(ISBLANK('Informations clients'!L22),0,
IF($AG$1=2,1,0))</f>
        <v>0</v>
      </c>
      <c r="AS22" s="120">
        <f>IF(ISBLANK('Informations clients'!AF22),0,
IF(ISBLANK('Informations clients'!U22),0,IF(VLOOKUP('Informations clients'!AF22,Technique!$H$45:$I$48,2,FALSE)=1,0,INDEX(Technique!$B$45:$F$58,MATCH($AG$1,Technique!$B$45:$B$58,0),MATCH('Informations clients'!AF22,Technique!$B$45:$F$45,0)))))</f>
        <v>0</v>
      </c>
      <c r="AT22" s="120">
        <f>+IF(ISBLANK('Informations clients'!AF22),0,
IF(ISBLANK('Informations clients'!V22),0,IF(VLOOKUP('Informations clients'!AF22,Technique!$H$45:$I$48,2,FALSE)=1,0,INDEX(Technique!$B$62:$F$75,MATCH($AG$1,Technique!$B$62:$B$75,0),MATCH('Informations clients'!AF22,Technique!$B$62:$F$62,0)))))</f>
        <v>0</v>
      </c>
      <c r="AU22" s="120">
        <f>+IF(ISBLANK('Informations clients'!AF22),0,
IF(AND($AG$1=5,VLOOKUP('Informations clients'!AF22,Technique!$H$45:$I$48,2,FALSE)=4),1,0))</f>
        <v>0</v>
      </c>
      <c r="AV22" s="120">
        <f>+IF(ISBLANK('Informations clients'!X22),0,IF($AG$1=5,1,0))</f>
        <v>0</v>
      </c>
      <c r="AW22" s="121"/>
      <c r="AX22" s="122">
        <f>+IF(ISBLANK('Informations clients'!AG22),0,
IF($AG$1=5,1,0))</f>
        <v>0</v>
      </c>
    </row>
    <row r="23" spans="1:50" s="123" customFormat="1" ht="11.25">
      <c r="A23" s="113" t="str">
        <f>IF(ISBLANK('Informations clients'!A23),"",'Informations clients'!A23)</f>
        <v/>
      </c>
      <c r="B23" s="124" t="str">
        <f>IF(ISBLANK('Informations clients'!C23),"",'Informations clients'!C23)</f>
        <v/>
      </c>
      <c r="C23" s="124" t="str">
        <f>IF(ISBLANK('Informations clients'!E23),"",'Informations clients'!E23)</f>
        <v/>
      </c>
      <c r="D23" s="126" t="str">
        <f>IF(ISBLANK('Informations clients'!G23),"",'Informations clients'!G23)</f>
        <v/>
      </c>
      <c r="E23" s="114"/>
      <c r="F23" s="127"/>
      <c r="G23" s="128"/>
      <c r="H23" s="114"/>
      <c r="I23" s="127"/>
      <c r="J23" s="129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14"/>
      <c r="AA23" s="131"/>
      <c r="AB23" s="115"/>
      <c r="AC23" s="116"/>
      <c r="AD23" s="117">
        <f>+IF(ISBLANK('Informations clients'!I23),0,
IF($AG$1=MONTH('Informations clients'!K23),1,0))</f>
        <v>0</v>
      </c>
      <c r="AE23" s="118">
        <f>+IF(ISBLANK('Informations clients'!J23),0,
IF(MONTH('Informations clients'!K23)=$AG$1,1,0))</f>
        <v>0</v>
      </c>
      <c r="AF23" s="119"/>
      <c r="AG23" s="117">
        <f>+IF(ISBLANK('Informations clients'!N23),0,
INDEX(Technique!$B$11:$F$23,MATCH($AG$1,Technique!$B$11:$B$23,0),MATCH(VLOOKUP('Informations clients'!N23,Technique!$A$4:$B$6,2,FALSE),Technique!$B$11:$F$11,0)))</f>
        <v>0</v>
      </c>
      <c r="AH23" s="120">
        <f>+IF(ISBLANK('Informations clients'!O23),0,
IF(VLOOKUP('Informations clients'!O23,Technique!$A$79:$B$81,2,FALSE)=1,0,
IF(VLOOKUP('Informations clients'!O23,Technique!$A$79:$B$81,2,FALSE)=2,1,
IF($AG$1=1,1,0))))</f>
        <v>0</v>
      </c>
      <c r="AI23" s="120">
        <f>+IF(ISBLANK('Informations clients'!P23),0,
IF(MONTH('Informations clients'!T23)=$AG$1,1,0))</f>
        <v>0</v>
      </c>
      <c r="AJ23" s="120">
        <f>+IF(ISBLANK('Informations clients'!Q23),0,IF($AG$1=EDATE('Informations clients'!G23,3),1,0))</f>
        <v>0</v>
      </c>
      <c r="AK23" s="120">
        <f>+IF(ISBLANK('Informations clients'!R23),0,
IF($AG$1=5,1,0))</f>
        <v>0</v>
      </c>
      <c r="AL23" s="120">
        <f>+IF(ISBLANK('Informations clients'!G23),0,IF($AG$1=3,1,0))</f>
        <v>0</v>
      </c>
      <c r="AM23" s="120">
        <f>+IF(ISBLANK('Informations clients'!G23),0,IF($AG$1=3,1,0))</f>
        <v>0</v>
      </c>
      <c r="AN23" s="120">
        <f>IF(ISBLANK('Informations clients'!U23),0,
IF($AG$1=12,1,0))</f>
        <v>0</v>
      </c>
      <c r="AO23" s="120">
        <f>IF(ISBLANK('Informations clients'!#REF!),0,
IF($AG$1=6,1,0))</f>
        <v>0</v>
      </c>
      <c r="AP23" s="120">
        <f>IF(ISBLANK('Informations clients'!#REF!),0,
IF($AG$1=12,1,0))</f>
        <v>0</v>
      </c>
      <c r="AQ23" s="120">
        <f>+IF(ISBLANK('Informations clients'!X23),0,IF($AG$1=2,1,0))</f>
        <v>0</v>
      </c>
      <c r="AR23" s="120">
        <f>IF(ISBLANK('Informations clients'!L23),0,
IF($AG$1=2,1,0))</f>
        <v>0</v>
      </c>
      <c r="AS23" s="120">
        <f>IF(ISBLANK('Informations clients'!AF23),0,
IF(ISBLANK('Informations clients'!U23),0,IF(VLOOKUP('Informations clients'!AF23,Technique!$H$45:$I$48,2,FALSE)=1,0,INDEX(Technique!$B$45:$F$58,MATCH($AG$1,Technique!$B$45:$B$58,0),MATCH('Informations clients'!AF23,Technique!$B$45:$F$45,0)))))</f>
        <v>0</v>
      </c>
      <c r="AT23" s="120">
        <f>+IF(ISBLANK('Informations clients'!AF23),0,
IF(ISBLANK('Informations clients'!V23),0,IF(VLOOKUP('Informations clients'!AF23,Technique!$H$45:$I$48,2,FALSE)=1,0,INDEX(Technique!$B$62:$F$75,MATCH($AG$1,Technique!$B$62:$B$75,0),MATCH('Informations clients'!AF23,Technique!$B$62:$F$62,0)))))</f>
        <v>0</v>
      </c>
      <c r="AU23" s="120">
        <f>+IF(ISBLANK('Informations clients'!AF23),0,
IF(AND($AG$1=5,VLOOKUP('Informations clients'!AF23,Technique!$H$45:$I$48,2,FALSE)=4),1,0))</f>
        <v>0</v>
      </c>
      <c r="AV23" s="120">
        <f>+IF(ISBLANK('Informations clients'!X23),0,IF($AG$1=5,1,0))</f>
        <v>0</v>
      </c>
      <c r="AW23" s="121"/>
      <c r="AX23" s="122">
        <f>+IF(ISBLANK('Informations clients'!AG23),0,
IF($AG$1=5,1,0))</f>
        <v>0</v>
      </c>
    </row>
    <row r="24" spans="1:50" s="123" customFormat="1" ht="11.25">
      <c r="A24" s="113" t="str">
        <f>IF(ISBLANK('Informations clients'!A24),"",'Informations clients'!A24)</f>
        <v/>
      </c>
      <c r="B24" s="124" t="str">
        <f>IF(ISBLANK('Informations clients'!C24),"",'Informations clients'!C24)</f>
        <v/>
      </c>
      <c r="C24" s="124" t="str">
        <f>IF(ISBLANK('Informations clients'!E24),"",'Informations clients'!E24)</f>
        <v/>
      </c>
      <c r="D24" s="126" t="str">
        <f>IF(ISBLANK('Informations clients'!G24),"",'Informations clients'!G24)</f>
        <v/>
      </c>
      <c r="E24" s="114"/>
      <c r="F24" s="127"/>
      <c r="G24" s="128"/>
      <c r="H24" s="114"/>
      <c r="I24" s="127"/>
      <c r="J24" s="129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14"/>
      <c r="AA24" s="131"/>
      <c r="AB24" s="115"/>
      <c r="AC24" s="116"/>
      <c r="AD24" s="117">
        <f>+IF(ISBLANK('Informations clients'!I24),0,
IF($AG$1=MONTH('Informations clients'!K24),1,0))</f>
        <v>0</v>
      </c>
      <c r="AE24" s="118">
        <f>+IF(ISBLANK('Informations clients'!J24),0,
IF(MONTH('Informations clients'!K24)=$AG$1,1,0))</f>
        <v>0</v>
      </c>
      <c r="AF24" s="119"/>
      <c r="AG24" s="117">
        <f>+IF(ISBLANK('Informations clients'!N24),0,
INDEX(Technique!$B$11:$F$23,MATCH($AG$1,Technique!$B$11:$B$23,0),MATCH(VLOOKUP('Informations clients'!N24,Technique!$A$4:$B$6,2,FALSE),Technique!$B$11:$F$11,0)))</f>
        <v>0</v>
      </c>
      <c r="AH24" s="120">
        <f>+IF(ISBLANK('Informations clients'!O24),0,
IF(VLOOKUP('Informations clients'!O24,Technique!$A$79:$B$81,2,FALSE)=1,0,
IF(VLOOKUP('Informations clients'!O24,Technique!$A$79:$B$81,2,FALSE)=2,1,
IF($AG$1=1,1,0))))</f>
        <v>0</v>
      </c>
      <c r="AI24" s="120">
        <f>+IF(ISBLANK('Informations clients'!P24),0,
IF(MONTH('Informations clients'!T24)=$AG$1,1,0))</f>
        <v>0</v>
      </c>
      <c r="AJ24" s="120">
        <f>+IF(ISBLANK('Informations clients'!Q24),0,IF($AG$1=EDATE('Informations clients'!G24,3),1,0))</f>
        <v>0</v>
      </c>
      <c r="AK24" s="120">
        <f>+IF(ISBLANK('Informations clients'!R24),0,
IF($AG$1=5,1,0))</f>
        <v>0</v>
      </c>
      <c r="AL24" s="120">
        <f>+IF(ISBLANK('Informations clients'!G24),0,IF($AG$1=3,1,0))</f>
        <v>0</v>
      </c>
      <c r="AM24" s="120">
        <f>+IF(ISBLANK('Informations clients'!G24),0,IF($AG$1=3,1,0))</f>
        <v>0</v>
      </c>
      <c r="AN24" s="120">
        <f>IF(ISBLANK('Informations clients'!U24),0,
IF($AG$1=12,1,0))</f>
        <v>0</v>
      </c>
      <c r="AO24" s="120">
        <f>IF(ISBLANK('Informations clients'!#REF!),0,
IF($AG$1=6,1,0))</f>
        <v>0</v>
      </c>
      <c r="AP24" s="120">
        <f>IF(ISBLANK('Informations clients'!#REF!),0,
IF($AG$1=12,1,0))</f>
        <v>0</v>
      </c>
      <c r="AQ24" s="120">
        <f>+IF(ISBLANK('Informations clients'!X24),0,IF($AG$1=2,1,0))</f>
        <v>0</v>
      </c>
      <c r="AR24" s="120">
        <f>IF(ISBLANK('Informations clients'!L24),0,
IF($AG$1=2,1,0))</f>
        <v>0</v>
      </c>
      <c r="AS24" s="120">
        <f>IF(ISBLANK('Informations clients'!AF24),0,
IF(ISBLANK('Informations clients'!U24),0,IF(VLOOKUP('Informations clients'!AF24,Technique!$H$45:$I$48,2,FALSE)=1,0,INDEX(Technique!$B$45:$F$58,MATCH($AG$1,Technique!$B$45:$B$58,0),MATCH('Informations clients'!AF24,Technique!$B$45:$F$45,0)))))</f>
        <v>0</v>
      </c>
      <c r="AT24" s="120">
        <f>+IF(ISBLANK('Informations clients'!AF24),0,
IF(ISBLANK('Informations clients'!V24),0,IF(VLOOKUP('Informations clients'!AF24,Technique!$H$45:$I$48,2,FALSE)=1,0,INDEX(Technique!$B$62:$F$75,MATCH($AG$1,Technique!$B$62:$B$75,0),MATCH('Informations clients'!AF24,Technique!$B$62:$F$62,0)))))</f>
        <v>0</v>
      </c>
      <c r="AU24" s="120">
        <f>+IF(ISBLANK('Informations clients'!AF24),0,
IF(AND($AG$1=5,VLOOKUP('Informations clients'!AF24,Technique!$H$45:$I$48,2,FALSE)=4),1,0))</f>
        <v>0</v>
      </c>
      <c r="AV24" s="120">
        <f>+IF(ISBLANK('Informations clients'!X24),0,IF($AG$1=5,1,0))</f>
        <v>0</v>
      </c>
      <c r="AW24" s="121"/>
      <c r="AX24" s="122">
        <f>+IF(ISBLANK('Informations clients'!AG24),0,
IF($AG$1=5,1,0))</f>
        <v>0</v>
      </c>
    </row>
    <row r="25" spans="1:50" s="123" customFormat="1" ht="11.25">
      <c r="A25" s="113" t="str">
        <f>IF(ISBLANK('Informations clients'!A25),"",'Informations clients'!A25)</f>
        <v/>
      </c>
      <c r="B25" s="124" t="str">
        <f>IF(ISBLANK('Informations clients'!C25),"",'Informations clients'!C25)</f>
        <v/>
      </c>
      <c r="C25" s="124" t="str">
        <f>IF(ISBLANK('Informations clients'!E25),"",'Informations clients'!E25)</f>
        <v/>
      </c>
      <c r="D25" s="126" t="str">
        <f>IF(ISBLANK('Informations clients'!G25),"",'Informations clients'!G25)</f>
        <v/>
      </c>
      <c r="E25" s="114"/>
      <c r="F25" s="127"/>
      <c r="G25" s="128"/>
      <c r="H25" s="114"/>
      <c r="I25" s="127"/>
      <c r="J25" s="129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14"/>
      <c r="AA25" s="131"/>
      <c r="AB25" s="115"/>
      <c r="AC25" s="116"/>
      <c r="AD25" s="117">
        <f>+IF(ISBLANK('Informations clients'!I25),0,
IF($AG$1=MONTH('Informations clients'!K25),1,0))</f>
        <v>0</v>
      </c>
      <c r="AE25" s="118">
        <f>+IF(ISBLANK('Informations clients'!J25),0,
IF(MONTH('Informations clients'!K25)=$AG$1,1,0))</f>
        <v>0</v>
      </c>
      <c r="AF25" s="119"/>
      <c r="AG25" s="117">
        <f>+IF(ISBLANK('Informations clients'!N25),0,
INDEX(Technique!$B$11:$F$23,MATCH($AG$1,Technique!$B$11:$B$23,0),MATCH(VLOOKUP('Informations clients'!N25,Technique!$A$4:$B$6,2,FALSE),Technique!$B$11:$F$11,0)))</f>
        <v>0</v>
      </c>
      <c r="AH25" s="120">
        <f>+IF(ISBLANK('Informations clients'!O25),0,
IF(VLOOKUP('Informations clients'!O25,Technique!$A$79:$B$81,2,FALSE)=1,0,
IF(VLOOKUP('Informations clients'!O25,Technique!$A$79:$B$81,2,FALSE)=2,1,
IF($AG$1=1,1,0))))</f>
        <v>0</v>
      </c>
      <c r="AI25" s="120">
        <f>+IF(ISBLANK('Informations clients'!P25),0,
IF(MONTH('Informations clients'!T25)=$AG$1,1,0))</f>
        <v>0</v>
      </c>
      <c r="AJ25" s="120">
        <f>+IF(ISBLANK('Informations clients'!Q25),0,IF($AG$1=EDATE('Informations clients'!G25,3),1,0))</f>
        <v>0</v>
      </c>
      <c r="AK25" s="120">
        <f>+IF(ISBLANK('Informations clients'!R25),0,
IF($AG$1=5,1,0))</f>
        <v>0</v>
      </c>
      <c r="AL25" s="120">
        <f>+IF(ISBLANK('Informations clients'!G25),0,IF($AG$1=3,1,0))</f>
        <v>0</v>
      </c>
      <c r="AM25" s="120">
        <f>+IF(ISBLANK('Informations clients'!G25),0,IF($AG$1=3,1,0))</f>
        <v>0</v>
      </c>
      <c r="AN25" s="120">
        <f>IF(ISBLANK('Informations clients'!U25),0,
IF($AG$1=12,1,0))</f>
        <v>0</v>
      </c>
      <c r="AO25" s="120">
        <f>IF(ISBLANK('Informations clients'!#REF!),0,
IF($AG$1=6,1,0))</f>
        <v>0</v>
      </c>
      <c r="AP25" s="120">
        <f>IF(ISBLANK('Informations clients'!#REF!),0,
IF($AG$1=12,1,0))</f>
        <v>0</v>
      </c>
      <c r="AQ25" s="120">
        <f>+IF(ISBLANK('Informations clients'!X25),0,IF($AG$1=2,1,0))</f>
        <v>0</v>
      </c>
      <c r="AR25" s="120">
        <f>IF(ISBLANK('Informations clients'!L25),0,
IF($AG$1=2,1,0))</f>
        <v>0</v>
      </c>
      <c r="AS25" s="120">
        <f>IF(ISBLANK('Informations clients'!AF25),0,
IF(ISBLANK('Informations clients'!U25),0,IF(VLOOKUP('Informations clients'!AF25,Technique!$H$45:$I$48,2,FALSE)=1,0,INDEX(Technique!$B$45:$F$58,MATCH($AG$1,Technique!$B$45:$B$58,0),MATCH('Informations clients'!AF25,Technique!$B$45:$F$45,0)))))</f>
        <v>0</v>
      </c>
      <c r="AT25" s="120">
        <f>+IF(ISBLANK('Informations clients'!AF25),0,
IF(ISBLANK('Informations clients'!V25),0,IF(VLOOKUP('Informations clients'!AF25,Technique!$H$45:$I$48,2,FALSE)=1,0,INDEX(Technique!$B$62:$F$75,MATCH($AG$1,Technique!$B$62:$B$75,0),MATCH('Informations clients'!AF25,Technique!$B$62:$F$62,0)))))</f>
        <v>0</v>
      </c>
      <c r="AU25" s="120">
        <f>+IF(ISBLANK('Informations clients'!AF25),0,
IF(AND($AG$1=5,VLOOKUP('Informations clients'!AF25,Technique!$H$45:$I$48,2,FALSE)=4),1,0))</f>
        <v>0</v>
      </c>
      <c r="AV25" s="120">
        <f>+IF(ISBLANK('Informations clients'!X25),0,IF($AG$1=5,1,0))</f>
        <v>0</v>
      </c>
      <c r="AW25" s="121"/>
      <c r="AX25" s="122">
        <f>+IF(ISBLANK('Informations clients'!AG25),0,
IF($AG$1=5,1,0))</f>
        <v>0</v>
      </c>
    </row>
    <row r="26" spans="1:50" s="123" customFormat="1" ht="11.25">
      <c r="A26" s="113" t="str">
        <f>IF(ISBLANK('Informations clients'!A26),"",'Informations clients'!A26)</f>
        <v/>
      </c>
      <c r="B26" s="124" t="str">
        <f>IF(ISBLANK('Informations clients'!C26),"",'Informations clients'!C26)</f>
        <v/>
      </c>
      <c r="C26" s="124" t="str">
        <f>IF(ISBLANK('Informations clients'!E26),"",'Informations clients'!E26)</f>
        <v/>
      </c>
      <c r="D26" s="126" t="str">
        <f>IF(ISBLANK('Informations clients'!G26),"",'Informations clients'!G26)</f>
        <v/>
      </c>
      <c r="E26" s="114"/>
      <c r="F26" s="127"/>
      <c r="G26" s="128"/>
      <c r="H26" s="114"/>
      <c r="I26" s="127"/>
      <c r="J26" s="129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14"/>
      <c r="AA26" s="131"/>
      <c r="AB26" s="115"/>
      <c r="AC26" s="116"/>
      <c r="AD26" s="117">
        <f>+IF(ISBLANK('Informations clients'!I26),0,
IF($AG$1=MONTH('Informations clients'!K26),1,0))</f>
        <v>0</v>
      </c>
      <c r="AE26" s="118">
        <f>+IF(ISBLANK('Informations clients'!J26),0,
IF(MONTH('Informations clients'!K26)=$AG$1,1,0))</f>
        <v>0</v>
      </c>
      <c r="AF26" s="119"/>
      <c r="AG26" s="117">
        <f>+IF(ISBLANK('Informations clients'!N26),0,
INDEX(Technique!$B$11:$F$23,MATCH($AG$1,Technique!$B$11:$B$23,0),MATCH(VLOOKUP('Informations clients'!N26,Technique!$A$4:$B$6,2,FALSE),Technique!$B$11:$F$11,0)))</f>
        <v>0</v>
      </c>
      <c r="AH26" s="120">
        <f>+IF(ISBLANK('Informations clients'!O26),0,
IF(VLOOKUP('Informations clients'!O26,Technique!$A$79:$B$81,2,FALSE)=1,0,
IF(VLOOKUP('Informations clients'!O26,Technique!$A$79:$B$81,2,FALSE)=2,1,
IF($AG$1=1,1,0))))</f>
        <v>0</v>
      </c>
      <c r="AI26" s="120">
        <f>+IF(ISBLANK('Informations clients'!P26),0,
IF(MONTH('Informations clients'!T26)=$AG$1,1,0))</f>
        <v>0</v>
      </c>
      <c r="AJ26" s="120">
        <f>+IF(ISBLANK('Informations clients'!Q26),0,IF($AG$1=EDATE('Informations clients'!G26,3),1,0))</f>
        <v>0</v>
      </c>
      <c r="AK26" s="120">
        <f>+IF(ISBLANK('Informations clients'!R26),0,
IF($AG$1=5,1,0))</f>
        <v>0</v>
      </c>
      <c r="AL26" s="120">
        <f>+IF(ISBLANK('Informations clients'!G26),0,IF($AG$1=3,1,0))</f>
        <v>0</v>
      </c>
      <c r="AM26" s="120">
        <f>+IF(ISBLANK('Informations clients'!G26),0,IF($AG$1=3,1,0))</f>
        <v>0</v>
      </c>
      <c r="AN26" s="120">
        <f>IF(ISBLANK('Informations clients'!U26),0,
IF($AG$1=12,1,0))</f>
        <v>0</v>
      </c>
      <c r="AO26" s="120">
        <f>IF(ISBLANK('Informations clients'!#REF!),0,
IF($AG$1=6,1,0))</f>
        <v>0</v>
      </c>
      <c r="AP26" s="120">
        <f>IF(ISBLANK('Informations clients'!#REF!),0,
IF($AG$1=12,1,0))</f>
        <v>0</v>
      </c>
      <c r="AQ26" s="120">
        <f>+IF(ISBLANK('Informations clients'!X26),0,IF($AG$1=2,1,0))</f>
        <v>0</v>
      </c>
      <c r="AR26" s="120">
        <f>IF(ISBLANK('Informations clients'!L26),0,
IF($AG$1=2,1,0))</f>
        <v>0</v>
      </c>
      <c r="AS26" s="120">
        <f>IF(ISBLANK('Informations clients'!AF26),0,
IF(ISBLANK('Informations clients'!U26),0,IF(VLOOKUP('Informations clients'!AF26,Technique!$H$45:$I$48,2,FALSE)=1,0,INDEX(Technique!$B$45:$F$58,MATCH($AG$1,Technique!$B$45:$B$58,0),MATCH('Informations clients'!AF26,Technique!$B$45:$F$45,0)))))</f>
        <v>0</v>
      </c>
      <c r="AT26" s="120">
        <f>+IF(ISBLANK('Informations clients'!AF26),0,
IF(ISBLANK('Informations clients'!V26),0,IF(VLOOKUP('Informations clients'!AF26,Technique!$H$45:$I$48,2,FALSE)=1,0,INDEX(Technique!$B$62:$F$75,MATCH($AG$1,Technique!$B$62:$B$75,0),MATCH('Informations clients'!AF26,Technique!$B$62:$F$62,0)))))</f>
        <v>0</v>
      </c>
      <c r="AU26" s="120">
        <f>+IF(ISBLANK('Informations clients'!AF26),0,
IF(AND($AG$1=5,VLOOKUP('Informations clients'!AF26,Technique!$H$45:$I$48,2,FALSE)=4),1,0))</f>
        <v>0</v>
      </c>
      <c r="AV26" s="120">
        <f>+IF(ISBLANK('Informations clients'!X26),0,IF($AG$1=5,1,0))</f>
        <v>0</v>
      </c>
      <c r="AW26" s="121"/>
      <c r="AX26" s="122">
        <f>+IF(ISBLANK('Informations clients'!AG26),0,
IF($AG$1=5,1,0))</f>
        <v>0</v>
      </c>
    </row>
    <row r="27" spans="1:50" s="123" customFormat="1" ht="11.25">
      <c r="A27" s="113" t="str">
        <f>IF(ISBLANK('Informations clients'!A27),"",'Informations clients'!A27)</f>
        <v/>
      </c>
      <c r="B27" s="124" t="str">
        <f>IF(ISBLANK('Informations clients'!C27),"",'Informations clients'!C27)</f>
        <v/>
      </c>
      <c r="C27" s="124" t="str">
        <f>IF(ISBLANK('Informations clients'!E27),"",'Informations clients'!E27)</f>
        <v/>
      </c>
      <c r="D27" s="126" t="str">
        <f>IF(ISBLANK('Informations clients'!G27),"",'Informations clients'!G27)</f>
        <v/>
      </c>
      <c r="E27" s="114"/>
      <c r="F27" s="127"/>
      <c r="G27" s="128"/>
      <c r="H27" s="114"/>
      <c r="I27" s="127"/>
      <c r="J27" s="129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14"/>
      <c r="AA27" s="131"/>
      <c r="AB27" s="115"/>
      <c r="AC27" s="116"/>
      <c r="AD27" s="117">
        <f>+IF(ISBLANK('Informations clients'!I27),0,
IF($AG$1=MONTH('Informations clients'!K27),1,0))</f>
        <v>0</v>
      </c>
      <c r="AE27" s="118">
        <f>+IF(ISBLANK('Informations clients'!J27),0,
IF(MONTH('Informations clients'!K27)=$AG$1,1,0))</f>
        <v>0</v>
      </c>
      <c r="AF27" s="119"/>
      <c r="AG27" s="117">
        <f>+IF(ISBLANK('Informations clients'!N27),0,
INDEX(Technique!$B$11:$F$23,MATCH($AG$1,Technique!$B$11:$B$23,0),MATCH(VLOOKUP('Informations clients'!N27,Technique!$A$4:$B$6,2,FALSE),Technique!$B$11:$F$11,0)))</f>
        <v>0</v>
      </c>
      <c r="AH27" s="120">
        <f>+IF(ISBLANK('Informations clients'!O27),0,
IF(VLOOKUP('Informations clients'!O27,Technique!$A$79:$B$81,2,FALSE)=1,0,
IF(VLOOKUP('Informations clients'!O27,Technique!$A$79:$B$81,2,FALSE)=2,1,
IF($AG$1=1,1,0))))</f>
        <v>0</v>
      </c>
      <c r="AI27" s="120">
        <f>+IF(ISBLANK('Informations clients'!P27),0,
IF(MONTH('Informations clients'!T27)=$AG$1,1,0))</f>
        <v>0</v>
      </c>
      <c r="AJ27" s="120">
        <f>+IF(ISBLANK('Informations clients'!Q27),0,IF($AG$1=EDATE('Informations clients'!G27,3),1,0))</f>
        <v>0</v>
      </c>
      <c r="AK27" s="120">
        <f>+IF(ISBLANK('Informations clients'!R27),0,
IF($AG$1=5,1,0))</f>
        <v>0</v>
      </c>
      <c r="AL27" s="120">
        <f>+IF(ISBLANK('Informations clients'!G27),0,IF($AG$1=3,1,0))</f>
        <v>0</v>
      </c>
      <c r="AM27" s="120">
        <f>+IF(ISBLANK('Informations clients'!G27),0,IF($AG$1=3,1,0))</f>
        <v>0</v>
      </c>
      <c r="AN27" s="120">
        <f>IF(ISBLANK('Informations clients'!U27),0,
IF($AG$1=12,1,0))</f>
        <v>0</v>
      </c>
      <c r="AO27" s="120">
        <f>IF(ISBLANK('Informations clients'!#REF!),0,
IF($AG$1=6,1,0))</f>
        <v>0</v>
      </c>
      <c r="AP27" s="120">
        <f>IF(ISBLANK('Informations clients'!#REF!),0,
IF($AG$1=12,1,0))</f>
        <v>0</v>
      </c>
      <c r="AQ27" s="120">
        <f>+IF(ISBLANK('Informations clients'!X27),0,IF($AG$1=2,1,0))</f>
        <v>0</v>
      </c>
      <c r="AR27" s="120">
        <f>IF(ISBLANK('Informations clients'!L27),0,
IF($AG$1=2,1,0))</f>
        <v>0</v>
      </c>
      <c r="AS27" s="120">
        <f>IF(ISBLANK('Informations clients'!AF27),0,
IF(ISBLANK('Informations clients'!U27),0,IF(VLOOKUP('Informations clients'!AF27,Technique!$H$45:$I$48,2,FALSE)=1,0,INDEX(Technique!$B$45:$F$58,MATCH($AG$1,Technique!$B$45:$B$58,0),MATCH('Informations clients'!AF27,Technique!$B$45:$F$45,0)))))</f>
        <v>0</v>
      </c>
      <c r="AT27" s="120">
        <f>+IF(ISBLANK('Informations clients'!AF27),0,
IF(ISBLANK('Informations clients'!V27),0,IF(VLOOKUP('Informations clients'!AF27,Technique!$H$45:$I$48,2,FALSE)=1,0,INDEX(Technique!$B$62:$F$75,MATCH($AG$1,Technique!$B$62:$B$75,0),MATCH('Informations clients'!AF27,Technique!$B$62:$F$62,0)))))</f>
        <v>0</v>
      </c>
      <c r="AU27" s="120">
        <f>+IF(ISBLANK('Informations clients'!AF27),0,
IF(AND($AG$1=5,VLOOKUP('Informations clients'!AF27,Technique!$H$45:$I$48,2,FALSE)=4),1,0))</f>
        <v>0</v>
      </c>
      <c r="AV27" s="120">
        <f>+IF(ISBLANK('Informations clients'!X27),0,IF($AG$1=5,1,0))</f>
        <v>0</v>
      </c>
      <c r="AW27" s="121"/>
      <c r="AX27" s="122">
        <f>+IF(ISBLANK('Informations clients'!AG27),0,
IF($AG$1=5,1,0))</f>
        <v>0</v>
      </c>
    </row>
    <row r="28" spans="1:50" s="123" customFormat="1" ht="11.25">
      <c r="A28" s="113" t="str">
        <f>IF(ISBLANK('Informations clients'!A28),"",'Informations clients'!A28)</f>
        <v/>
      </c>
      <c r="B28" s="124" t="str">
        <f>IF(ISBLANK('Informations clients'!C28),"",'Informations clients'!C28)</f>
        <v/>
      </c>
      <c r="C28" s="124" t="str">
        <f>IF(ISBLANK('Informations clients'!E28),"",'Informations clients'!E28)</f>
        <v/>
      </c>
      <c r="D28" s="126" t="str">
        <f>IF(ISBLANK('Informations clients'!G28),"",'Informations clients'!G28)</f>
        <v/>
      </c>
      <c r="E28" s="114"/>
      <c r="F28" s="127"/>
      <c r="G28" s="128"/>
      <c r="H28" s="114"/>
      <c r="I28" s="127"/>
      <c r="J28" s="129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14"/>
      <c r="AA28" s="131"/>
      <c r="AB28" s="115"/>
      <c r="AC28" s="116"/>
      <c r="AD28" s="117">
        <f>+IF(ISBLANK('Informations clients'!I28),0,
IF($AG$1=MONTH('Informations clients'!K28),1,0))</f>
        <v>0</v>
      </c>
      <c r="AE28" s="118">
        <f>+IF(ISBLANK('Informations clients'!J28),0,
IF(MONTH('Informations clients'!K28)=$AG$1,1,0))</f>
        <v>0</v>
      </c>
      <c r="AF28" s="119"/>
      <c r="AG28" s="117">
        <f>+IF(ISBLANK('Informations clients'!N28),0,
INDEX(Technique!$B$11:$F$23,MATCH($AG$1,Technique!$B$11:$B$23,0),MATCH(VLOOKUP('Informations clients'!N28,Technique!$A$4:$B$6,2,FALSE),Technique!$B$11:$F$11,0)))</f>
        <v>0</v>
      </c>
      <c r="AH28" s="120">
        <f>+IF(ISBLANK('Informations clients'!O28),0,
IF(VLOOKUP('Informations clients'!O28,Technique!$A$79:$B$81,2,FALSE)=1,0,
IF(VLOOKUP('Informations clients'!O28,Technique!$A$79:$B$81,2,FALSE)=2,1,
IF($AG$1=1,1,0))))</f>
        <v>0</v>
      </c>
      <c r="AI28" s="120">
        <f>+IF(ISBLANK('Informations clients'!P28),0,
IF(MONTH('Informations clients'!T28)=$AG$1,1,0))</f>
        <v>0</v>
      </c>
      <c r="AJ28" s="120">
        <f>+IF(ISBLANK('Informations clients'!Q28),0,IF($AG$1=EDATE('Informations clients'!G28,3),1,0))</f>
        <v>0</v>
      </c>
      <c r="AK28" s="120">
        <f>+IF(ISBLANK('Informations clients'!R28),0,
IF($AG$1=5,1,0))</f>
        <v>0</v>
      </c>
      <c r="AL28" s="120">
        <f>+IF(ISBLANK('Informations clients'!G28),0,IF($AG$1=3,1,0))</f>
        <v>0</v>
      </c>
      <c r="AM28" s="120">
        <f>+IF(ISBLANK('Informations clients'!G28),0,IF($AG$1=3,1,0))</f>
        <v>0</v>
      </c>
      <c r="AN28" s="120">
        <f>IF(ISBLANK('Informations clients'!U28),0,
IF($AG$1=12,1,0))</f>
        <v>0</v>
      </c>
      <c r="AO28" s="120">
        <f>IF(ISBLANK('Informations clients'!#REF!),0,
IF($AG$1=6,1,0))</f>
        <v>0</v>
      </c>
      <c r="AP28" s="120">
        <f>IF(ISBLANK('Informations clients'!#REF!),0,
IF($AG$1=12,1,0))</f>
        <v>0</v>
      </c>
      <c r="AQ28" s="120">
        <f>+IF(ISBLANK('Informations clients'!X28),0,IF($AG$1=2,1,0))</f>
        <v>0</v>
      </c>
      <c r="AR28" s="120">
        <f>IF(ISBLANK('Informations clients'!L28),0,
IF($AG$1=2,1,0))</f>
        <v>0</v>
      </c>
      <c r="AS28" s="120">
        <f>IF(ISBLANK('Informations clients'!AF28),0,
IF(ISBLANK('Informations clients'!U28),0,IF(VLOOKUP('Informations clients'!AF28,Technique!$H$45:$I$48,2,FALSE)=1,0,INDEX(Technique!$B$45:$F$58,MATCH($AG$1,Technique!$B$45:$B$58,0),MATCH('Informations clients'!AF28,Technique!$B$45:$F$45,0)))))</f>
        <v>0</v>
      </c>
      <c r="AT28" s="120">
        <f>+IF(ISBLANK('Informations clients'!AF28),0,
IF(ISBLANK('Informations clients'!V28),0,IF(VLOOKUP('Informations clients'!AF28,Technique!$H$45:$I$48,2,FALSE)=1,0,INDEX(Technique!$B$62:$F$75,MATCH($AG$1,Technique!$B$62:$B$75,0),MATCH('Informations clients'!AF28,Technique!$B$62:$F$62,0)))))</f>
        <v>0</v>
      </c>
      <c r="AU28" s="120">
        <f>+IF(ISBLANK('Informations clients'!AF28),0,
IF(AND($AG$1=5,VLOOKUP('Informations clients'!AF28,Technique!$H$45:$I$48,2,FALSE)=4),1,0))</f>
        <v>0</v>
      </c>
      <c r="AV28" s="120">
        <f>+IF(ISBLANK('Informations clients'!X28),0,IF($AG$1=5,1,0))</f>
        <v>0</v>
      </c>
      <c r="AW28" s="121"/>
      <c r="AX28" s="122">
        <f>+IF(ISBLANK('Informations clients'!AG28),0,
IF($AG$1=5,1,0))</f>
        <v>0</v>
      </c>
    </row>
    <row r="29" spans="1:50" s="123" customFormat="1" ht="11.25">
      <c r="A29" s="113" t="str">
        <f>IF(ISBLANK('Informations clients'!A29),"",'Informations clients'!A29)</f>
        <v/>
      </c>
      <c r="B29" s="124" t="str">
        <f>IF(ISBLANK('Informations clients'!C29),"",'Informations clients'!C29)</f>
        <v/>
      </c>
      <c r="C29" s="124" t="str">
        <f>IF(ISBLANK('Informations clients'!E29),"",'Informations clients'!E29)</f>
        <v/>
      </c>
      <c r="D29" s="126" t="str">
        <f>IF(ISBLANK('Informations clients'!G29),"",'Informations clients'!G29)</f>
        <v/>
      </c>
      <c r="E29" s="114"/>
      <c r="F29" s="127"/>
      <c r="G29" s="128"/>
      <c r="H29" s="114"/>
      <c r="I29" s="127"/>
      <c r="J29" s="129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14"/>
      <c r="AA29" s="131"/>
      <c r="AB29" s="115"/>
      <c r="AC29" s="116"/>
      <c r="AD29" s="117">
        <f>+IF(ISBLANK('Informations clients'!I29),0,
IF($AG$1=MONTH('Informations clients'!K29),1,0))</f>
        <v>0</v>
      </c>
      <c r="AE29" s="118">
        <f>+IF(ISBLANK('Informations clients'!J29),0,
IF(MONTH('Informations clients'!K29)=$AG$1,1,0))</f>
        <v>0</v>
      </c>
      <c r="AF29" s="119"/>
      <c r="AG29" s="117">
        <f>+IF(ISBLANK('Informations clients'!N29),0,
INDEX(Technique!$B$11:$F$23,MATCH($AG$1,Technique!$B$11:$B$23,0),MATCH(VLOOKUP('Informations clients'!N29,Technique!$A$4:$B$6,2,FALSE),Technique!$B$11:$F$11,0)))</f>
        <v>0</v>
      </c>
      <c r="AH29" s="120">
        <f>+IF(ISBLANK('Informations clients'!O29),0,
IF(VLOOKUP('Informations clients'!O29,Technique!$A$79:$B$81,2,FALSE)=1,0,
IF(VLOOKUP('Informations clients'!O29,Technique!$A$79:$B$81,2,FALSE)=2,1,
IF($AG$1=1,1,0))))</f>
        <v>0</v>
      </c>
      <c r="AI29" s="120">
        <f>+IF(ISBLANK('Informations clients'!P29),0,
IF(MONTH('Informations clients'!T29)=$AG$1,1,0))</f>
        <v>0</v>
      </c>
      <c r="AJ29" s="120">
        <f>+IF(ISBLANK('Informations clients'!Q29),0,IF($AG$1=EDATE('Informations clients'!G29,3),1,0))</f>
        <v>0</v>
      </c>
      <c r="AK29" s="120">
        <f>+IF(ISBLANK('Informations clients'!R29),0,
IF($AG$1=5,1,0))</f>
        <v>0</v>
      </c>
      <c r="AL29" s="120">
        <f>+IF(ISBLANK('Informations clients'!G29),0,IF($AG$1=3,1,0))</f>
        <v>0</v>
      </c>
      <c r="AM29" s="120">
        <f>+IF(ISBLANK('Informations clients'!G29),0,IF($AG$1=3,1,0))</f>
        <v>0</v>
      </c>
      <c r="AN29" s="120">
        <f>IF(ISBLANK('Informations clients'!U29),0,
IF($AG$1=12,1,0))</f>
        <v>0</v>
      </c>
      <c r="AO29" s="120">
        <f>IF(ISBLANK('Informations clients'!#REF!),0,
IF($AG$1=6,1,0))</f>
        <v>0</v>
      </c>
      <c r="AP29" s="120">
        <f>IF(ISBLANK('Informations clients'!#REF!),0,
IF($AG$1=12,1,0))</f>
        <v>0</v>
      </c>
      <c r="AQ29" s="120">
        <f>+IF(ISBLANK('Informations clients'!X29),0,IF($AG$1=2,1,0))</f>
        <v>0</v>
      </c>
      <c r="AR29" s="120">
        <f>IF(ISBLANK('Informations clients'!L29),0,
IF($AG$1=2,1,0))</f>
        <v>0</v>
      </c>
      <c r="AS29" s="120">
        <f>IF(ISBLANK('Informations clients'!AF29),0,
IF(ISBLANK('Informations clients'!U29),0,IF(VLOOKUP('Informations clients'!AF29,Technique!$H$45:$I$48,2,FALSE)=1,0,INDEX(Technique!$B$45:$F$58,MATCH($AG$1,Technique!$B$45:$B$58,0),MATCH('Informations clients'!AF29,Technique!$B$45:$F$45,0)))))</f>
        <v>0</v>
      </c>
      <c r="AT29" s="120">
        <f>+IF(ISBLANK('Informations clients'!AF29),0,
IF(ISBLANK('Informations clients'!V29),0,IF(VLOOKUP('Informations clients'!AF29,Technique!$H$45:$I$48,2,FALSE)=1,0,INDEX(Technique!$B$62:$F$75,MATCH($AG$1,Technique!$B$62:$B$75,0),MATCH('Informations clients'!AF29,Technique!$B$62:$F$62,0)))))</f>
        <v>0</v>
      </c>
      <c r="AU29" s="120">
        <f>+IF(ISBLANK('Informations clients'!AF29),0,
IF(AND($AG$1=5,VLOOKUP('Informations clients'!AF29,Technique!$H$45:$I$48,2,FALSE)=4),1,0))</f>
        <v>0</v>
      </c>
      <c r="AV29" s="120">
        <f>+IF(ISBLANK('Informations clients'!X29),0,IF($AG$1=5,1,0))</f>
        <v>0</v>
      </c>
      <c r="AW29" s="121"/>
      <c r="AX29" s="122">
        <f>+IF(ISBLANK('Informations clients'!AG29),0,
IF($AG$1=5,1,0))</f>
        <v>0</v>
      </c>
    </row>
    <row r="30" spans="1:50" s="123" customFormat="1" ht="11.25">
      <c r="A30" s="113" t="str">
        <f>IF(ISBLANK('Informations clients'!A30),"",'Informations clients'!A30)</f>
        <v/>
      </c>
      <c r="B30" s="124" t="str">
        <f>IF(ISBLANK('Informations clients'!C30),"",'Informations clients'!C30)</f>
        <v/>
      </c>
      <c r="C30" s="124" t="str">
        <f>IF(ISBLANK('Informations clients'!E30),"",'Informations clients'!E30)</f>
        <v/>
      </c>
      <c r="D30" s="126" t="str">
        <f>IF(ISBLANK('Informations clients'!G30),"",'Informations clients'!G30)</f>
        <v/>
      </c>
      <c r="E30" s="114"/>
      <c r="F30" s="127"/>
      <c r="G30" s="128"/>
      <c r="H30" s="114"/>
      <c r="I30" s="127"/>
      <c r="J30" s="129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14"/>
      <c r="AA30" s="131"/>
      <c r="AB30" s="115"/>
      <c r="AC30" s="116"/>
      <c r="AD30" s="117">
        <f>+IF(ISBLANK('Informations clients'!I30),0,
IF($AG$1=MONTH('Informations clients'!K30),1,0))</f>
        <v>0</v>
      </c>
      <c r="AE30" s="118">
        <f>+IF(ISBLANK('Informations clients'!J30),0,
IF(MONTH('Informations clients'!K30)=$AG$1,1,0))</f>
        <v>0</v>
      </c>
      <c r="AF30" s="119"/>
      <c r="AG30" s="117">
        <f>+IF(ISBLANK('Informations clients'!N30),0,
INDEX(Technique!$B$11:$F$23,MATCH($AG$1,Technique!$B$11:$B$23,0),MATCH(VLOOKUP('Informations clients'!N30,Technique!$A$4:$B$6,2,FALSE),Technique!$B$11:$F$11,0)))</f>
        <v>0</v>
      </c>
      <c r="AH30" s="120">
        <f>+IF(ISBLANK('Informations clients'!O30),0,
IF(VLOOKUP('Informations clients'!O30,Technique!$A$79:$B$81,2,FALSE)=1,0,
IF(VLOOKUP('Informations clients'!O30,Technique!$A$79:$B$81,2,FALSE)=2,1,
IF($AG$1=1,1,0))))</f>
        <v>0</v>
      </c>
      <c r="AI30" s="120">
        <f>+IF(ISBLANK('Informations clients'!P30),0,
IF(MONTH('Informations clients'!T30)=$AG$1,1,0))</f>
        <v>0</v>
      </c>
      <c r="AJ30" s="120">
        <f>+IF(ISBLANK('Informations clients'!Q30),0,IF($AG$1=EDATE('Informations clients'!G30,3),1,0))</f>
        <v>0</v>
      </c>
      <c r="AK30" s="120">
        <f>+IF(ISBLANK('Informations clients'!R30),0,
IF($AG$1=5,1,0))</f>
        <v>0</v>
      </c>
      <c r="AL30" s="120">
        <f>+IF(ISBLANK('Informations clients'!G30),0,IF($AG$1=3,1,0))</f>
        <v>0</v>
      </c>
      <c r="AM30" s="120">
        <f>+IF(ISBLANK('Informations clients'!G30),0,IF($AG$1=3,1,0))</f>
        <v>0</v>
      </c>
      <c r="AN30" s="120">
        <f>IF(ISBLANK('Informations clients'!U30),0,
IF($AG$1=12,1,0))</f>
        <v>0</v>
      </c>
      <c r="AO30" s="120">
        <f>IF(ISBLANK('Informations clients'!#REF!),0,
IF($AG$1=6,1,0))</f>
        <v>0</v>
      </c>
      <c r="AP30" s="120">
        <f>IF(ISBLANK('Informations clients'!#REF!),0,
IF($AG$1=12,1,0))</f>
        <v>0</v>
      </c>
      <c r="AQ30" s="120">
        <f>+IF(ISBLANK('Informations clients'!X30),0,IF($AG$1=2,1,0))</f>
        <v>0</v>
      </c>
      <c r="AR30" s="120">
        <f>IF(ISBLANK('Informations clients'!L30),0,
IF($AG$1=2,1,0))</f>
        <v>0</v>
      </c>
      <c r="AS30" s="120">
        <f>IF(ISBLANK('Informations clients'!AF30),0,
IF(ISBLANK('Informations clients'!U30),0,IF(VLOOKUP('Informations clients'!AF30,Technique!$H$45:$I$48,2,FALSE)=1,0,INDEX(Technique!$B$45:$F$58,MATCH($AG$1,Technique!$B$45:$B$58,0),MATCH('Informations clients'!AF30,Technique!$B$45:$F$45,0)))))</f>
        <v>0</v>
      </c>
      <c r="AT30" s="120">
        <f>+IF(ISBLANK('Informations clients'!AF30),0,
IF(ISBLANK('Informations clients'!V30),0,IF(VLOOKUP('Informations clients'!AF30,Technique!$H$45:$I$48,2,FALSE)=1,0,INDEX(Technique!$B$62:$F$75,MATCH($AG$1,Technique!$B$62:$B$75,0),MATCH('Informations clients'!AF30,Technique!$B$62:$F$62,0)))))</f>
        <v>0</v>
      </c>
      <c r="AU30" s="120">
        <f>+IF(ISBLANK('Informations clients'!AF30),0,
IF(AND($AG$1=5,VLOOKUP('Informations clients'!AF30,Technique!$H$45:$I$48,2,FALSE)=4),1,0))</f>
        <v>0</v>
      </c>
      <c r="AV30" s="120">
        <f>+IF(ISBLANK('Informations clients'!X30),0,IF($AG$1=5,1,0))</f>
        <v>0</v>
      </c>
      <c r="AW30" s="121"/>
      <c r="AX30" s="122">
        <f>+IF(ISBLANK('Informations clients'!AG30),0,
IF($AG$1=5,1,0))</f>
        <v>0</v>
      </c>
    </row>
    <row r="31" spans="1:50" s="123" customFormat="1" ht="11.25">
      <c r="A31" s="113" t="str">
        <f>IF(ISBLANK('Informations clients'!A31),"",'Informations clients'!A31)</f>
        <v/>
      </c>
      <c r="B31" s="124" t="str">
        <f>IF(ISBLANK('Informations clients'!C31),"",'Informations clients'!C31)</f>
        <v/>
      </c>
      <c r="C31" s="124" t="str">
        <f>IF(ISBLANK('Informations clients'!E31),"",'Informations clients'!E31)</f>
        <v/>
      </c>
      <c r="D31" s="126" t="str">
        <f>IF(ISBLANK('Informations clients'!G31),"",'Informations clients'!G31)</f>
        <v/>
      </c>
      <c r="E31" s="114"/>
      <c r="F31" s="127"/>
      <c r="G31" s="128"/>
      <c r="H31" s="114"/>
      <c r="I31" s="127"/>
      <c r="J31" s="129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14"/>
      <c r="AA31" s="131"/>
      <c r="AB31" s="115"/>
      <c r="AC31" s="116"/>
      <c r="AD31" s="117">
        <f>+IF(ISBLANK('Informations clients'!I31),0,
IF($AG$1=MONTH('Informations clients'!K31),1,0))</f>
        <v>0</v>
      </c>
      <c r="AE31" s="118">
        <f>+IF(ISBLANK('Informations clients'!J31),0,
IF(MONTH('Informations clients'!K31)=$AG$1,1,0))</f>
        <v>0</v>
      </c>
      <c r="AF31" s="119"/>
      <c r="AG31" s="117">
        <f>+IF(ISBLANK('Informations clients'!N31),0,
INDEX(Technique!$B$11:$F$23,MATCH($AG$1,Technique!$B$11:$B$23,0),MATCH(VLOOKUP('Informations clients'!N31,Technique!$A$4:$B$6,2,FALSE),Technique!$B$11:$F$11,0)))</f>
        <v>0</v>
      </c>
      <c r="AH31" s="120">
        <f>+IF(ISBLANK('Informations clients'!O31),0,
IF(VLOOKUP('Informations clients'!O31,Technique!$A$79:$B$81,2,FALSE)=1,0,
IF(VLOOKUP('Informations clients'!O31,Technique!$A$79:$B$81,2,FALSE)=2,1,
IF($AG$1=1,1,0))))</f>
        <v>0</v>
      </c>
      <c r="AI31" s="120">
        <f>+IF(ISBLANK('Informations clients'!P31),0,
IF(MONTH('Informations clients'!T31)=$AG$1,1,0))</f>
        <v>0</v>
      </c>
      <c r="AJ31" s="120">
        <f>+IF(ISBLANK('Informations clients'!Q31),0,IF($AG$1=EDATE('Informations clients'!G31,3),1,0))</f>
        <v>0</v>
      </c>
      <c r="AK31" s="120">
        <f>+IF(ISBLANK('Informations clients'!R31),0,
IF($AG$1=5,1,0))</f>
        <v>0</v>
      </c>
      <c r="AL31" s="120">
        <f>+IF(ISBLANK('Informations clients'!G31),0,IF($AG$1=3,1,0))</f>
        <v>0</v>
      </c>
      <c r="AM31" s="120">
        <f>+IF(ISBLANK('Informations clients'!G31),0,IF($AG$1=3,1,0))</f>
        <v>0</v>
      </c>
      <c r="AN31" s="120">
        <f>IF(ISBLANK('Informations clients'!U31),0,
IF($AG$1=12,1,0))</f>
        <v>0</v>
      </c>
      <c r="AO31" s="120">
        <f>IF(ISBLANK('Informations clients'!#REF!),0,
IF($AG$1=6,1,0))</f>
        <v>0</v>
      </c>
      <c r="AP31" s="120">
        <f>IF(ISBLANK('Informations clients'!#REF!),0,
IF($AG$1=12,1,0))</f>
        <v>0</v>
      </c>
      <c r="AQ31" s="120">
        <f>+IF(ISBLANK('Informations clients'!X31),0,IF($AG$1=2,1,0))</f>
        <v>0</v>
      </c>
      <c r="AR31" s="120">
        <f>IF(ISBLANK('Informations clients'!L31),0,
IF($AG$1=2,1,0))</f>
        <v>0</v>
      </c>
      <c r="AS31" s="120">
        <f>IF(ISBLANK('Informations clients'!AF31),0,
IF(ISBLANK('Informations clients'!U31),0,IF(VLOOKUP('Informations clients'!AF31,Technique!$H$45:$I$48,2,FALSE)=1,0,INDEX(Technique!$B$45:$F$58,MATCH($AG$1,Technique!$B$45:$B$58,0),MATCH('Informations clients'!AF31,Technique!$B$45:$F$45,0)))))</f>
        <v>0</v>
      </c>
      <c r="AT31" s="120">
        <f>+IF(ISBLANK('Informations clients'!AF31),0,
IF(ISBLANK('Informations clients'!V31),0,IF(VLOOKUP('Informations clients'!AF31,Technique!$H$45:$I$48,2,FALSE)=1,0,INDEX(Technique!$B$62:$F$75,MATCH($AG$1,Technique!$B$62:$B$75,0),MATCH('Informations clients'!AF31,Technique!$B$62:$F$62,0)))))</f>
        <v>0</v>
      </c>
      <c r="AU31" s="120">
        <f>+IF(ISBLANK('Informations clients'!AF31),0,
IF(AND($AG$1=5,VLOOKUP('Informations clients'!AF31,Technique!$H$45:$I$48,2,FALSE)=4),1,0))</f>
        <v>0</v>
      </c>
      <c r="AV31" s="120">
        <f>+IF(ISBLANK('Informations clients'!X31),0,IF($AG$1=5,1,0))</f>
        <v>0</v>
      </c>
      <c r="AW31" s="121"/>
      <c r="AX31" s="122">
        <f>+IF(ISBLANK('Informations clients'!AG31),0,
IF($AG$1=5,1,0))</f>
        <v>0</v>
      </c>
    </row>
    <row r="32" spans="1:50" s="123" customFormat="1" ht="11.25">
      <c r="A32" s="113" t="str">
        <f>IF(ISBLANK('Informations clients'!A32),"",'Informations clients'!A32)</f>
        <v/>
      </c>
      <c r="B32" s="124" t="str">
        <f>IF(ISBLANK('Informations clients'!C32),"",'Informations clients'!C32)</f>
        <v/>
      </c>
      <c r="C32" s="124" t="str">
        <f>IF(ISBLANK('Informations clients'!E32),"",'Informations clients'!E32)</f>
        <v/>
      </c>
      <c r="D32" s="126" t="str">
        <f>IF(ISBLANK('Informations clients'!G32),"",'Informations clients'!G32)</f>
        <v/>
      </c>
      <c r="E32" s="114"/>
      <c r="F32" s="127"/>
      <c r="G32" s="128"/>
      <c r="H32" s="114"/>
      <c r="I32" s="127"/>
      <c r="J32" s="129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14"/>
      <c r="AA32" s="131"/>
      <c r="AB32" s="115"/>
      <c r="AC32" s="116"/>
      <c r="AD32" s="117">
        <f>+IF(ISBLANK('Informations clients'!I32),0,
IF($AG$1=MONTH('Informations clients'!K32),1,0))</f>
        <v>0</v>
      </c>
      <c r="AE32" s="118">
        <f>+IF(ISBLANK('Informations clients'!J32),0,
IF(MONTH('Informations clients'!K32)=$AG$1,1,0))</f>
        <v>0</v>
      </c>
      <c r="AF32" s="119"/>
      <c r="AG32" s="117">
        <f>+IF(ISBLANK('Informations clients'!N32),0,
INDEX(Technique!$B$11:$F$23,MATCH($AG$1,Technique!$B$11:$B$23,0),MATCH(VLOOKUP('Informations clients'!N32,Technique!$A$4:$B$6,2,FALSE),Technique!$B$11:$F$11,0)))</f>
        <v>0</v>
      </c>
      <c r="AH32" s="120">
        <f>+IF(ISBLANK('Informations clients'!O32),0,
IF(VLOOKUP('Informations clients'!O32,Technique!$A$79:$B$81,2,FALSE)=1,0,
IF(VLOOKUP('Informations clients'!O32,Technique!$A$79:$B$81,2,FALSE)=2,1,
IF($AG$1=1,1,0))))</f>
        <v>0</v>
      </c>
      <c r="AI32" s="120">
        <f>+IF(ISBLANK('Informations clients'!P32),0,
IF(MONTH('Informations clients'!T32)=$AG$1,1,0))</f>
        <v>0</v>
      </c>
      <c r="AJ32" s="120">
        <f>+IF(ISBLANK('Informations clients'!Q32),0,IF($AG$1=EDATE('Informations clients'!G32,3),1,0))</f>
        <v>0</v>
      </c>
      <c r="AK32" s="120">
        <f>+IF(ISBLANK('Informations clients'!R32),0,
IF($AG$1=5,1,0))</f>
        <v>0</v>
      </c>
      <c r="AL32" s="120">
        <f>+IF(ISBLANK('Informations clients'!G32),0,IF($AG$1=3,1,0))</f>
        <v>0</v>
      </c>
      <c r="AM32" s="120">
        <f>+IF(ISBLANK('Informations clients'!G32),0,IF($AG$1=3,1,0))</f>
        <v>0</v>
      </c>
      <c r="AN32" s="120">
        <f>IF(ISBLANK('Informations clients'!U32),0,
IF($AG$1=12,1,0))</f>
        <v>0</v>
      </c>
      <c r="AO32" s="120">
        <f>IF(ISBLANK('Informations clients'!#REF!),0,
IF($AG$1=6,1,0))</f>
        <v>0</v>
      </c>
      <c r="AP32" s="120">
        <f>IF(ISBLANK('Informations clients'!#REF!),0,
IF($AG$1=12,1,0))</f>
        <v>0</v>
      </c>
      <c r="AQ32" s="120">
        <f>+IF(ISBLANK('Informations clients'!X32),0,IF($AG$1=2,1,0))</f>
        <v>0</v>
      </c>
      <c r="AR32" s="120">
        <f>IF(ISBLANK('Informations clients'!L32),0,
IF($AG$1=2,1,0))</f>
        <v>0</v>
      </c>
      <c r="AS32" s="120">
        <f>IF(ISBLANK('Informations clients'!AF32),0,
IF(ISBLANK('Informations clients'!U32),0,IF(VLOOKUP('Informations clients'!AF32,Technique!$H$45:$I$48,2,FALSE)=1,0,INDEX(Technique!$B$45:$F$58,MATCH($AG$1,Technique!$B$45:$B$58,0),MATCH('Informations clients'!AF32,Technique!$B$45:$F$45,0)))))</f>
        <v>0</v>
      </c>
      <c r="AT32" s="120">
        <f>+IF(ISBLANK('Informations clients'!AF32),0,
IF(ISBLANK('Informations clients'!V32),0,IF(VLOOKUP('Informations clients'!AF32,Technique!$H$45:$I$48,2,FALSE)=1,0,INDEX(Technique!$B$62:$F$75,MATCH($AG$1,Technique!$B$62:$B$75,0),MATCH('Informations clients'!AF32,Technique!$B$62:$F$62,0)))))</f>
        <v>0</v>
      </c>
      <c r="AU32" s="120">
        <f>+IF(ISBLANK('Informations clients'!AF32),0,
IF(AND($AG$1=5,VLOOKUP('Informations clients'!AF32,Technique!$H$45:$I$48,2,FALSE)=4),1,0))</f>
        <v>0</v>
      </c>
      <c r="AV32" s="120">
        <f>+IF(ISBLANK('Informations clients'!X32),0,IF($AG$1=5,1,0))</f>
        <v>0</v>
      </c>
      <c r="AW32" s="121"/>
      <c r="AX32" s="122">
        <f>+IF(ISBLANK('Informations clients'!AG32),0,
IF($AG$1=5,1,0))</f>
        <v>0</v>
      </c>
    </row>
    <row r="33" spans="1:50" s="123" customFormat="1" ht="11.25">
      <c r="A33" s="113" t="str">
        <f>IF(ISBLANK('Informations clients'!A33),"",'Informations clients'!A33)</f>
        <v/>
      </c>
      <c r="B33" s="124" t="str">
        <f>IF(ISBLANK('Informations clients'!C33),"",'Informations clients'!C33)</f>
        <v/>
      </c>
      <c r="C33" s="124" t="str">
        <f>IF(ISBLANK('Informations clients'!E33),"",'Informations clients'!E33)</f>
        <v/>
      </c>
      <c r="D33" s="126" t="str">
        <f>IF(ISBLANK('Informations clients'!G33),"",'Informations clients'!G33)</f>
        <v/>
      </c>
      <c r="E33" s="114"/>
      <c r="F33" s="127"/>
      <c r="G33" s="128"/>
      <c r="H33" s="114"/>
      <c r="I33" s="127"/>
      <c r="J33" s="129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14"/>
      <c r="AA33" s="131"/>
      <c r="AB33" s="115"/>
      <c r="AC33" s="116"/>
      <c r="AD33" s="117">
        <f>+IF(ISBLANK('Informations clients'!I33),0,
IF($AG$1=MONTH('Informations clients'!K33),1,0))</f>
        <v>0</v>
      </c>
      <c r="AE33" s="118">
        <f>+IF(ISBLANK('Informations clients'!J33),0,
IF(MONTH('Informations clients'!K33)=$AG$1,1,0))</f>
        <v>0</v>
      </c>
      <c r="AF33" s="119"/>
      <c r="AG33" s="117">
        <f>+IF(ISBLANK('Informations clients'!N33),0,
INDEX(Technique!$B$11:$F$23,MATCH($AG$1,Technique!$B$11:$B$23,0),MATCH(VLOOKUP('Informations clients'!N33,Technique!$A$4:$B$6,2,FALSE),Technique!$B$11:$F$11,0)))</f>
        <v>0</v>
      </c>
      <c r="AH33" s="120">
        <f>+IF(ISBLANK('Informations clients'!P33),0,
IF(VLOOKUP('Informations clients'!P33,Technique!$A$79:$B$81,2,FALSE)=1,0,
IF(VLOOKUP('Informations clients'!P33,Technique!$A$79:$B$81,2,FALSE)=2,1,
IF($AG$1=1,1,0))))</f>
        <v>0</v>
      </c>
      <c r="AI33" s="120">
        <f>+IF(ISBLANK('Informations clients'!O33),0,
IF(MONTH('Informations clients'!S33)=$AG$1,1,0))</f>
        <v>0</v>
      </c>
      <c r="AJ33" s="120">
        <f>+IF(ISBLANK('Informations clients'!Q33),0,IF($AG$1=EDATE('Informations clients'!G33,3),1,0))</f>
        <v>0</v>
      </c>
      <c r="AK33" s="120">
        <f>+IF(ISBLANK('Informations clients'!Z33),0,
IF($AG$1=5,1,0))</f>
        <v>0</v>
      </c>
      <c r="AL33" s="120">
        <f>+IF(ISBLANK('Informations clients'!G33),0,IF($AG$1=3,1,0))</f>
        <v>0</v>
      </c>
      <c r="AM33" s="120">
        <f>+IF(ISBLANK('Informations clients'!G33),0,IF($AG$1=3,1,0))</f>
        <v>0</v>
      </c>
      <c r="AN33" s="120">
        <f>IF(ISBLANK('Informations clients'!U33),0,
IF($AG$1=12,1,0))</f>
        <v>0</v>
      </c>
      <c r="AO33" s="120">
        <f>IF(ISBLANK('Informations clients'!AA33),0,
IF($AG$1=6,1,0))</f>
        <v>0</v>
      </c>
      <c r="AP33" s="120">
        <f>IF(ISBLANK('Informations clients'!AA33),0,
IF($AG$1=12,1,0))</f>
        <v>0</v>
      </c>
      <c r="AQ33" s="120">
        <f>+IF(ISBLANK('Informations clients'!X33),0,IF($AG$1=2,1,0))</f>
        <v>0</v>
      </c>
      <c r="AR33" s="120">
        <f>IF(ISBLANK('Informations clients'!L33),0,
IF($AG$1=2,1,0))</f>
        <v>0</v>
      </c>
      <c r="AS33" s="120">
        <f>IF(ISBLANK('Informations clients'!AF33),0,
IF(ISBLANK('Informations clients'!Q33),0,IF(VLOOKUP('Informations clients'!AF33,Technique!$H$45:$I$48,2,FALSE)=1,0,INDEX(Technique!$B$45:$F$58,MATCH($AG$1,Technique!$B$45:$B$58,0),MATCH('Informations clients'!AF33,Technique!$B$45:$F$45,0)))))</f>
        <v>0</v>
      </c>
      <c r="AT33" s="120">
        <f>+IF(ISBLANK('Informations clients'!AF33),0,
IF(ISBLANK('Informations clients'!R33),0,IF(VLOOKUP('Informations clients'!AF33,Technique!$H$45:$I$48,2,FALSE)=1,0,INDEX(Technique!$B$62:$F$75,MATCH($AG$1,Technique!$B$62:$B$75,0),MATCH('Informations clients'!AF33,Technique!$B$62:$F$62,0)))))</f>
        <v>0</v>
      </c>
      <c r="AU33" s="120">
        <f>+IF(ISBLANK('Informations clients'!AF33),0,
IF(AND($AG$1=5,VLOOKUP('Informations clients'!AF33,Technique!$H$45:$I$48,2,FALSE)=4),1,0))</f>
        <v>0</v>
      </c>
      <c r="AV33" s="120">
        <f>+IF(ISBLANK('Informations clients'!V33),0,IF($AG$1=5,1,0))</f>
        <v>0</v>
      </c>
      <c r="AW33" s="121"/>
      <c r="AX33" s="122">
        <f>+IF(ISBLANK('Informations clients'!AG33),0,
IF($AG$1=5,1,0))</f>
        <v>0</v>
      </c>
    </row>
    <row r="34" spans="1:50" s="123" customFormat="1" ht="11.25">
      <c r="A34" s="113" t="str">
        <f>IF(ISBLANK('Informations clients'!A34),"",'Informations clients'!A34)</f>
        <v/>
      </c>
      <c r="B34" s="124" t="str">
        <f>IF(ISBLANK('Informations clients'!C34),"",'Informations clients'!C34)</f>
        <v/>
      </c>
      <c r="C34" s="124" t="str">
        <f>IF(ISBLANK('Informations clients'!E34),"",'Informations clients'!E34)</f>
        <v/>
      </c>
      <c r="D34" s="126" t="str">
        <f>IF(ISBLANK('Informations clients'!G34),"",'Informations clients'!G34)</f>
        <v/>
      </c>
      <c r="E34" s="114"/>
      <c r="F34" s="127"/>
      <c r="G34" s="128"/>
      <c r="H34" s="114"/>
      <c r="I34" s="127"/>
      <c r="J34" s="129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14"/>
      <c r="AA34" s="131"/>
      <c r="AB34" s="115"/>
      <c r="AC34" s="116"/>
      <c r="AD34" s="117">
        <f>+IF(ISBLANK('Informations clients'!I34),0,
IF($AG$1=MONTH('Informations clients'!K34),1,0))</f>
        <v>0</v>
      </c>
      <c r="AE34" s="118">
        <f>+IF(ISBLANK('Informations clients'!J34),0,
IF(MONTH('Informations clients'!K34)=$AG$1,1,0))</f>
        <v>0</v>
      </c>
      <c r="AF34" s="119"/>
      <c r="AG34" s="117">
        <f>+IF(ISBLANK('Informations clients'!N34),0,
INDEX(Technique!$B$11:$F$23,MATCH($AG$1,Technique!$B$11:$B$23,0),MATCH(VLOOKUP('Informations clients'!N34,Technique!$A$4:$B$6,2,FALSE),Technique!$B$11:$F$11,0)))</f>
        <v>0</v>
      </c>
      <c r="AH34" s="120">
        <f>+IF(ISBLANK('Informations clients'!P34),0,
IF(VLOOKUP('Informations clients'!P34,Technique!$A$79:$B$81,2,FALSE)=1,0,
IF(VLOOKUP('Informations clients'!P34,Technique!$A$79:$B$81,2,FALSE)=2,1,
IF($AG$1=1,1,0))))</f>
        <v>0</v>
      </c>
      <c r="AI34" s="120">
        <f>+IF(ISBLANK('Informations clients'!O34),0,
IF(MONTH('Informations clients'!S34)=$AG$1,1,0))</f>
        <v>0</v>
      </c>
      <c r="AJ34" s="120">
        <f>+IF(ISBLANK('Informations clients'!Q34),0,IF($AG$1=EDATE('Informations clients'!G34,3),1,0))</f>
        <v>0</v>
      </c>
      <c r="AK34" s="120">
        <f>+IF(ISBLANK('Informations clients'!Z34),0,
IF($AG$1=5,1,0))</f>
        <v>0</v>
      </c>
      <c r="AL34" s="120">
        <f>+IF(ISBLANK('Informations clients'!G34),0,IF($AG$1=3,1,0))</f>
        <v>0</v>
      </c>
      <c r="AM34" s="120">
        <f>+IF(ISBLANK('Informations clients'!G34),0,IF($AG$1=3,1,0))</f>
        <v>0</v>
      </c>
      <c r="AN34" s="120">
        <f>IF(ISBLANK('Informations clients'!U34),0,
IF($AG$1=12,1,0))</f>
        <v>0</v>
      </c>
      <c r="AO34" s="120">
        <f>IF(ISBLANK('Informations clients'!AA34),0,
IF($AG$1=6,1,0))</f>
        <v>0</v>
      </c>
      <c r="AP34" s="120">
        <f>IF(ISBLANK('Informations clients'!AA34),0,
IF($AG$1=12,1,0))</f>
        <v>0</v>
      </c>
      <c r="AQ34" s="120">
        <f>+IF(ISBLANK('Informations clients'!X34),0,IF($AG$1=2,1,0))</f>
        <v>0</v>
      </c>
      <c r="AR34" s="120">
        <f>IF(ISBLANK('Informations clients'!L34),0,
IF($AG$1=2,1,0))</f>
        <v>0</v>
      </c>
      <c r="AS34" s="120">
        <f>IF(ISBLANK('Informations clients'!AF34),0,
IF(ISBLANK('Informations clients'!Q34),0,IF(VLOOKUP('Informations clients'!AF34,Technique!$H$45:$I$48,2,FALSE)=1,0,INDEX(Technique!$B$45:$F$58,MATCH($AG$1,Technique!$B$45:$B$58,0),MATCH('Informations clients'!AF34,Technique!$B$45:$F$45,0)))))</f>
        <v>0</v>
      </c>
      <c r="AT34" s="120">
        <f>+IF(ISBLANK('Informations clients'!AF34),0,
IF(ISBLANK('Informations clients'!R34),0,IF(VLOOKUP('Informations clients'!AF34,Technique!$H$45:$I$48,2,FALSE)=1,0,INDEX(Technique!$B$62:$F$75,MATCH($AG$1,Technique!$B$62:$B$75,0),MATCH('Informations clients'!AF34,Technique!$B$62:$F$62,0)))))</f>
        <v>0</v>
      </c>
      <c r="AU34" s="120">
        <f>+IF(ISBLANK('Informations clients'!AF34),0,
IF(AND($AG$1=5,VLOOKUP('Informations clients'!AF34,Technique!$H$45:$I$48,2,FALSE)=4),1,0))</f>
        <v>0</v>
      </c>
      <c r="AV34" s="120">
        <f>+IF(ISBLANK('Informations clients'!V34),0,IF($AG$1=5,1,0))</f>
        <v>0</v>
      </c>
      <c r="AW34" s="121"/>
      <c r="AX34" s="122">
        <f>+IF(ISBLANK('Informations clients'!AG34),0,
IF($AG$1=5,1,0))</f>
        <v>0</v>
      </c>
    </row>
    <row r="35" spans="1:50" s="123" customFormat="1" ht="11.25">
      <c r="A35" s="113" t="str">
        <f>IF(ISBLANK('Informations clients'!A35),"",'Informations clients'!A35)</f>
        <v/>
      </c>
      <c r="B35" s="124" t="str">
        <f>IF(ISBLANK('Informations clients'!C35),"",'Informations clients'!C35)</f>
        <v/>
      </c>
      <c r="C35" s="124" t="str">
        <f>IF(ISBLANK('Informations clients'!E35),"",'Informations clients'!E35)</f>
        <v/>
      </c>
      <c r="D35" s="126" t="str">
        <f>IF(ISBLANK('Informations clients'!G35),"",'Informations clients'!G35)</f>
        <v/>
      </c>
      <c r="E35" s="114"/>
      <c r="F35" s="127"/>
      <c r="G35" s="128"/>
      <c r="H35" s="114"/>
      <c r="I35" s="127"/>
      <c r="J35" s="129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14"/>
      <c r="AA35" s="131"/>
      <c r="AB35" s="115"/>
      <c r="AC35" s="116"/>
      <c r="AD35" s="117">
        <f>+IF(ISBLANK('Informations clients'!I35),0,
IF($AG$1=MONTH('Informations clients'!K35),1,0))</f>
        <v>0</v>
      </c>
      <c r="AE35" s="118">
        <f>+IF(ISBLANK('Informations clients'!J35),0,
IF(MONTH('Informations clients'!K35)=$AG$1,1,0))</f>
        <v>0</v>
      </c>
      <c r="AF35" s="119"/>
      <c r="AG35" s="117">
        <f>+IF(ISBLANK('Informations clients'!N35),0,
INDEX(Technique!$B$11:$F$23,MATCH($AG$1,Technique!$B$11:$B$23,0),MATCH(VLOOKUP('Informations clients'!N35,Technique!$A$4:$B$6,2,FALSE),Technique!$B$11:$F$11,0)))</f>
        <v>0</v>
      </c>
      <c r="AH35" s="120">
        <f>+IF(ISBLANK('Informations clients'!P35),0,
IF(VLOOKUP('Informations clients'!P35,Technique!$A$79:$B$81,2,FALSE)=1,0,
IF(VLOOKUP('Informations clients'!P35,Technique!$A$79:$B$81,2,FALSE)=2,1,
IF($AG$1=1,1,0))))</f>
        <v>0</v>
      </c>
      <c r="AI35" s="120">
        <f>+IF(ISBLANK('Informations clients'!#REF!),0,
IF(MONTH('Informations clients'!S35)=$AG$1,1,0))</f>
        <v>0</v>
      </c>
      <c r="AJ35" s="120">
        <f>+IF(ISBLANK('Informations clients'!Q35),0,IF($AG$1=EDATE('Informations clients'!G35,3),1,0))</f>
        <v>0</v>
      </c>
      <c r="AK35" s="120">
        <f>+IF(ISBLANK('Informations clients'!Z35),0,
IF($AG$1=5,1,0))</f>
        <v>0</v>
      </c>
      <c r="AL35" s="120">
        <f>+IF(ISBLANK('Informations clients'!G35),0,IF($AG$1=3,1,0))</f>
        <v>0</v>
      </c>
      <c r="AM35" s="120">
        <f>+IF(ISBLANK('Informations clients'!G35),0,IF($AG$1=3,1,0))</f>
        <v>0</v>
      </c>
      <c r="AN35" s="120">
        <f>IF(ISBLANK('Informations clients'!U35),0,
IF($AG$1=12,1,0))</f>
        <v>0</v>
      </c>
      <c r="AO35" s="120">
        <f>IF(ISBLANK('Informations clients'!AA35),0,
IF($AG$1=6,1,0))</f>
        <v>0</v>
      </c>
      <c r="AP35" s="120">
        <f>IF(ISBLANK('Informations clients'!AA35),0,
IF($AG$1=12,1,0))</f>
        <v>0</v>
      </c>
      <c r="AQ35" s="120">
        <f>+IF(ISBLANK('Informations clients'!X35),0,IF($AG$1=2,1,0))</f>
        <v>0</v>
      </c>
      <c r="AR35" s="120">
        <f>IF(ISBLANK('Informations clients'!L35),0,
IF($AG$1=2,1,0))</f>
        <v>0</v>
      </c>
      <c r="AS35" s="120">
        <f>IF(ISBLANK('Informations clients'!AF35),0,
IF(ISBLANK('Informations clients'!Q35),0,IF(VLOOKUP('Informations clients'!AF35,Technique!$H$45:$I$48,2,FALSE)=1,0,INDEX(Technique!$B$45:$F$58,MATCH($AG$1,Technique!$B$45:$B$58,0),MATCH('Informations clients'!AF35,Technique!$B$45:$F$45,0)))))</f>
        <v>0</v>
      </c>
      <c r="AT35" s="120">
        <f>+IF(ISBLANK('Informations clients'!AF35),0,
IF(ISBLANK('Informations clients'!R35),0,IF(VLOOKUP('Informations clients'!AF35,Technique!$H$45:$I$48,2,FALSE)=1,0,INDEX(Technique!$B$62:$F$75,MATCH($AG$1,Technique!$B$62:$B$75,0),MATCH('Informations clients'!AF35,Technique!$B$62:$F$62,0)))))</f>
        <v>0</v>
      </c>
      <c r="AU35" s="120">
        <f>+IF(ISBLANK('Informations clients'!AF35),0,
IF(AND($AG$1=5,VLOOKUP('Informations clients'!AF35,Technique!$H$45:$I$48,2,FALSE)=4),1,0))</f>
        <v>0</v>
      </c>
      <c r="AV35" s="120">
        <f>+IF(ISBLANK('Informations clients'!V35),0,IF($AG$1=5,1,0))</f>
        <v>0</v>
      </c>
      <c r="AW35" s="121"/>
      <c r="AX35" s="122">
        <f>+IF(ISBLANK('Informations clients'!AG35),0,
IF($AG$1=5,1,0))</f>
        <v>0</v>
      </c>
    </row>
    <row r="36" spans="1:50" s="91" customFormat="1" ht="15.75" thickBot="1">
      <c r="A36" s="111" t="str">
        <f>IF(ISBLANK('Informations clients'!A36),"",'Informations clients'!A36)</f>
        <v/>
      </c>
      <c r="B36" s="125" t="str">
        <f>IF(ISBLANK('Informations clients'!C36),"",'Informations clients'!C36)</f>
        <v/>
      </c>
      <c r="C36" s="125" t="str">
        <f>IF(ISBLANK('Informations clients'!E36),"",'Informations clients'!E36)</f>
        <v/>
      </c>
      <c r="D36" s="98" t="str">
        <f>IF(ISBLANK('Informations clients'!G36),"",'Informations clients'!G36)</f>
        <v/>
      </c>
      <c r="E36" s="21"/>
      <c r="F36" s="112"/>
      <c r="G36" s="101"/>
      <c r="H36" s="21"/>
      <c r="I36" s="112"/>
      <c r="J36" s="99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21"/>
      <c r="AA36" s="102"/>
      <c r="AB36" s="97"/>
    </row>
  </sheetData>
  <mergeCells count="6">
    <mergeCell ref="AD4:AX4"/>
    <mergeCell ref="B1:D1"/>
    <mergeCell ref="A2:AA2"/>
    <mergeCell ref="A4:D4"/>
    <mergeCell ref="F4:G4"/>
    <mergeCell ref="I4:Y4"/>
  </mergeCells>
  <conditionalFormatting sqref="I7">
    <cfRule type="containsText" dxfId="1187" priority="106" operator="containsText" text="NA">
      <formula>NOT(ISERROR(SEARCH("NA",I7)))</formula>
    </cfRule>
    <cfRule type="notContainsBlanks" dxfId="1186" priority="154">
      <formula>LEN(TRIM(I7))&gt;0</formula>
    </cfRule>
    <cfRule type="expression" dxfId="1185" priority="155">
      <formula>AND(ISBLANK(I7),AG7=1)</formula>
    </cfRule>
    <cfRule type="expression" dxfId="1184" priority="157">
      <formula>AG7=0</formula>
    </cfRule>
  </conditionalFormatting>
  <conditionalFormatting sqref="K7">
    <cfRule type="containsText" dxfId="1183" priority="104" operator="containsText" text="NA">
      <formula>NOT(ISERROR(SEARCH("NA",K7)))</formula>
    </cfRule>
    <cfRule type="notContainsBlanks" dxfId="1182" priority="152">
      <formula>LEN(TRIM(K7))&gt;0</formula>
    </cfRule>
    <cfRule type="expression" dxfId="1181" priority="153">
      <formula>AND(ISBLANK(K7),AI7=1)</formula>
    </cfRule>
    <cfRule type="expression" dxfId="1180" priority="156">
      <formula>AI7=0</formula>
    </cfRule>
  </conditionalFormatting>
  <conditionalFormatting sqref="L7">
    <cfRule type="containsText" dxfId="1179" priority="103" operator="containsText" text="NA">
      <formula>NOT(ISERROR(SEARCH("NA",L7)))</formula>
    </cfRule>
    <cfRule type="notContainsBlanks" dxfId="1178" priority="150">
      <formula>LEN(TRIM(L7))&gt;0</formula>
    </cfRule>
    <cfRule type="expression" dxfId="1177" priority="151">
      <formula>AND(ISBLANK(L7),AJ7=1)</formula>
    </cfRule>
    <cfRule type="expression" dxfId="1176" priority="158">
      <formula>AJ7=0</formula>
    </cfRule>
  </conditionalFormatting>
  <conditionalFormatting sqref="M7">
    <cfRule type="containsText" dxfId="1175" priority="102" operator="containsText" text="NA">
      <formula>NOT(ISERROR(SEARCH("NA",M7)))</formula>
    </cfRule>
    <cfRule type="notContainsBlanks" dxfId="1174" priority="148">
      <formula>LEN(TRIM(M7))&gt;0</formula>
    </cfRule>
    <cfRule type="expression" dxfId="1173" priority="149">
      <formula>AND(ISBLANK(M7),AK7=1)</formula>
    </cfRule>
    <cfRule type="expression" dxfId="1172" priority="159">
      <formula>AK7=0</formula>
    </cfRule>
  </conditionalFormatting>
  <conditionalFormatting sqref="N7">
    <cfRule type="containsText" dxfId="1171" priority="101" operator="containsText" text="NA">
      <formula>NOT(ISERROR(SEARCH("NA",N7)))</formula>
    </cfRule>
    <cfRule type="notContainsBlanks" dxfId="1170" priority="145">
      <formula>LEN(TRIM(N7))&gt;0</formula>
    </cfRule>
    <cfRule type="expression" dxfId="1169" priority="146">
      <formula>AND(ISBLANK(N7),AL7=1)</formula>
    </cfRule>
    <cfRule type="expression" dxfId="1168" priority="147">
      <formula>AL7=0</formula>
    </cfRule>
  </conditionalFormatting>
  <conditionalFormatting sqref="O7">
    <cfRule type="containsText" dxfId="1167" priority="100" operator="containsText" text="NA">
      <formula>NOT(ISERROR(SEARCH("NA",O7)))</formula>
    </cfRule>
    <cfRule type="notContainsBlanks" dxfId="1166" priority="142">
      <formula>LEN(TRIM(O7))&gt;0</formula>
    </cfRule>
    <cfRule type="expression" dxfId="1165" priority="143">
      <formula>AND(ISBLANK(O7),AM7=1)</formula>
    </cfRule>
    <cfRule type="expression" dxfId="1164" priority="144">
      <formula>AM7=0</formula>
    </cfRule>
  </conditionalFormatting>
  <conditionalFormatting sqref="P7:R7">
    <cfRule type="notContainsBlanks" dxfId="1163" priority="139">
      <formula>LEN(TRIM(P7))&gt;0</formula>
    </cfRule>
    <cfRule type="expression" dxfId="1162" priority="140">
      <formula>AND(ISBLANK(P7),AN7=1)</formula>
    </cfRule>
    <cfRule type="expression" dxfId="1161" priority="141">
      <formula>AN7=0</formula>
    </cfRule>
  </conditionalFormatting>
  <conditionalFormatting sqref="S7">
    <cfRule type="containsText" dxfId="1160" priority="96" operator="containsText" text="NA">
      <formula>NOT(ISERROR(SEARCH("NA",S7)))</formula>
    </cfRule>
    <cfRule type="notContainsBlanks" dxfId="1159" priority="136">
      <formula>LEN(TRIM(S7))&gt;0</formula>
    </cfRule>
    <cfRule type="expression" dxfId="1158" priority="137">
      <formula>AND(ISBLANK(S7),AQ7=1)</formula>
    </cfRule>
    <cfRule type="expression" dxfId="1157" priority="138">
      <formula>AQ7=0</formula>
    </cfRule>
  </conditionalFormatting>
  <conditionalFormatting sqref="T7">
    <cfRule type="containsText" dxfId="1156" priority="95" operator="containsText" text="NA">
      <formula>NOT(ISERROR(SEARCH("NA",T7)))</formula>
    </cfRule>
    <cfRule type="notContainsBlanks" dxfId="1155" priority="133">
      <formula>LEN(TRIM(T7))&gt;0</formula>
    </cfRule>
    <cfRule type="expression" dxfId="1154" priority="134">
      <formula>AND(ISBLANK(T7),AR7=1)</formula>
    </cfRule>
    <cfRule type="expression" dxfId="1153" priority="135">
      <formula>AR7=0</formula>
    </cfRule>
  </conditionalFormatting>
  <conditionalFormatting sqref="Y7">
    <cfRule type="containsText" dxfId="1152" priority="91" operator="containsText" text="NA">
      <formula>NOT(ISERROR(SEARCH("NA",Y7)))</formula>
    </cfRule>
    <cfRule type="notContainsBlanks" dxfId="1151" priority="130">
      <formula>LEN(TRIM(Y7))&gt;0</formula>
    </cfRule>
    <cfRule type="expression" dxfId="1150" priority="131">
      <formula>AND(ISBLANK(Y7),AV7=1)</formula>
    </cfRule>
    <cfRule type="expression" dxfId="1149" priority="132">
      <formula>AV7=0</formula>
    </cfRule>
  </conditionalFormatting>
  <conditionalFormatting sqref="U7">
    <cfRule type="containsText" dxfId="1148" priority="94" operator="containsText" text="NA">
      <formula>NOT(ISERROR(SEARCH("NA",U7)))</formula>
    </cfRule>
    <cfRule type="notContainsBlanks" dxfId="1147" priority="124">
      <formula>LEN(TRIM(U7))&gt;0</formula>
    </cfRule>
    <cfRule type="expression" dxfId="1146" priority="125">
      <formula>AND(ISBLANK(U7),AS7=1)</formula>
    </cfRule>
    <cfRule type="expression" dxfId="1145" priority="126">
      <formula>AS7=0</formula>
    </cfRule>
  </conditionalFormatting>
  <conditionalFormatting sqref="V7:W7">
    <cfRule type="containsText" dxfId="1144" priority="93" operator="containsText" text="NA">
      <formula>NOT(ISERROR(SEARCH("NA",V7)))</formula>
    </cfRule>
    <cfRule type="notContainsBlanks" dxfId="1143" priority="121">
      <formula>LEN(TRIM(V7))&gt;0</formula>
    </cfRule>
    <cfRule type="expression" dxfId="1142" priority="122">
      <formula>AND(ISBLANK(V7),AT7=1)</formula>
    </cfRule>
    <cfRule type="expression" dxfId="1141" priority="123">
      <formula>AT7=0</formula>
    </cfRule>
  </conditionalFormatting>
  <conditionalFormatting sqref="X7">
    <cfRule type="containsText" dxfId="1140" priority="92" operator="containsText" text="NA">
      <formula>NOT(ISERROR(SEARCH("NA",X7)))</formula>
    </cfRule>
    <cfRule type="notContainsBlanks" dxfId="1139" priority="118">
      <formula>LEN(TRIM(X7))&gt;0</formula>
    </cfRule>
    <cfRule type="expression" dxfId="1138" priority="119">
      <formula>AND(ISBLANK(X7),AU7=1)</formula>
    </cfRule>
    <cfRule type="expression" dxfId="1137" priority="120">
      <formula>AU7=0</formula>
    </cfRule>
  </conditionalFormatting>
  <conditionalFormatting sqref="AA7">
    <cfRule type="containsText" dxfId="1136" priority="89" operator="containsText" text="NA">
      <formula>NOT(ISERROR(SEARCH("NA",AA7)))</formula>
    </cfRule>
    <cfRule type="notContainsBlanks" dxfId="1135" priority="115">
      <formula>LEN(TRIM(AA7))&gt;0</formula>
    </cfRule>
    <cfRule type="expression" dxfId="1134" priority="116">
      <formula>AND(ISBLANK(AA7),AX7=1)</formula>
    </cfRule>
    <cfRule type="expression" dxfId="1133" priority="117">
      <formula>AX7=0</formula>
    </cfRule>
  </conditionalFormatting>
  <conditionalFormatting sqref="G7">
    <cfRule type="containsText" dxfId="1132" priority="87" operator="containsText" text="NA">
      <formula>NOT(ISERROR(SEARCH("NA",G7)))</formula>
    </cfRule>
    <cfRule type="notContainsBlanks" dxfId="1131" priority="112">
      <formula>LEN(TRIM(G7))&gt;0</formula>
    </cfRule>
    <cfRule type="expression" dxfId="1130" priority="113">
      <formula>AND(ISBLANK(G7),AE7=1)</formula>
    </cfRule>
    <cfRule type="expression" dxfId="1129" priority="114">
      <formula>AE7=0</formula>
    </cfRule>
  </conditionalFormatting>
  <conditionalFormatting sqref="F7">
    <cfRule type="containsText" dxfId="1128" priority="88" operator="containsText" text="NA">
      <formula>NOT(ISERROR(SEARCH("NA",F7)))</formula>
    </cfRule>
    <cfRule type="expression" dxfId="1127" priority="110">
      <formula>AND(ISBLANK(F7),AD7=1)</formula>
    </cfRule>
    <cfRule type="expression" dxfId="1126" priority="111">
      <formula>AD7=0</formula>
    </cfRule>
    <cfRule type="notContainsBlanks" dxfId="1125" priority="160">
      <formula>LEN(TRIM(F7))&gt;0</formula>
    </cfRule>
  </conditionalFormatting>
  <conditionalFormatting sqref="J7">
    <cfRule type="containsText" dxfId="1124" priority="105" operator="containsText" text="NA">
      <formula>NOT(ISERROR(SEARCH("NA",J7)))</formula>
    </cfRule>
    <cfRule type="notContainsBlanks" dxfId="1123" priority="107">
      <formula>LEN(TRIM(J7))&gt;0</formula>
    </cfRule>
    <cfRule type="expression" dxfId="1122" priority="108">
      <formula>AND(ISBLANK(J7),AH7=1)</formula>
    </cfRule>
    <cfRule type="expression" dxfId="1121" priority="109">
      <formula>AH7=0</formula>
    </cfRule>
  </conditionalFormatting>
  <conditionalFormatting sqref="P7:R35">
    <cfRule type="containsText" dxfId="1120" priority="99" operator="containsText" text="NA">
      <formula>NOT(ISERROR(SEARCH("NA",P7)))</formula>
    </cfRule>
  </conditionalFormatting>
  <conditionalFormatting sqref="I8:I35">
    <cfRule type="containsText" dxfId="1119" priority="32" operator="containsText" text="NA">
      <formula>NOT(ISERROR(SEARCH("NA",I8)))</formula>
    </cfRule>
    <cfRule type="notContainsBlanks" dxfId="1118" priority="80">
      <formula>LEN(TRIM(I8))&gt;0</formula>
    </cfRule>
    <cfRule type="expression" dxfId="1117" priority="81">
      <formula>AND(ISBLANK(I8),AG8=1)</formula>
    </cfRule>
    <cfRule type="expression" dxfId="1116" priority="83">
      <formula>AG8=0</formula>
    </cfRule>
  </conditionalFormatting>
  <conditionalFormatting sqref="K8:K35">
    <cfRule type="containsText" dxfId="1115" priority="30" operator="containsText" text="NA">
      <formula>NOT(ISERROR(SEARCH("NA",K8)))</formula>
    </cfRule>
    <cfRule type="notContainsBlanks" dxfId="1114" priority="78">
      <formula>LEN(TRIM(K8))&gt;0</formula>
    </cfRule>
    <cfRule type="expression" dxfId="1113" priority="79">
      <formula>AND(ISBLANK(K8),AI8=1)</formula>
    </cfRule>
    <cfRule type="expression" dxfId="1112" priority="82">
      <formula>AI8=0</formula>
    </cfRule>
  </conditionalFormatting>
  <conditionalFormatting sqref="L8:L35">
    <cfRule type="containsText" dxfId="1111" priority="29" operator="containsText" text="NA">
      <formula>NOT(ISERROR(SEARCH("NA",L8)))</formula>
    </cfRule>
    <cfRule type="notContainsBlanks" dxfId="1110" priority="76">
      <formula>LEN(TRIM(L8))&gt;0</formula>
    </cfRule>
    <cfRule type="expression" dxfId="1109" priority="77">
      <formula>AND(ISBLANK(L8),AJ8=1)</formula>
    </cfRule>
    <cfRule type="expression" dxfId="1108" priority="84">
      <formula>AJ8=0</formula>
    </cfRule>
  </conditionalFormatting>
  <conditionalFormatting sqref="M8:M35">
    <cfRule type="containsText" dxfId="1107" priority="28" operator="containsText" text="NA">
      <formula>NOT(ISERROR(SEARCH("NA",M8)))</formula>
    </cfRule>
    <cfRule type="notContainsBlanks" dxfId="1106" priority="74">
      <formula>LEN(TRIM(M8))&gt;0</formula>
    </cfRule>
    <cfRule type="expression" dxfId="1105" priority="75">
      <formula>AND(ISBLANK(M8),AK8=1)</formula>
    </cfRule>
    <cfRule type="expression" dxfId="1104" priority="85">
      <formula>AK8=0</formula>
    </cfRule>
  </conditionalFormatting>
  <conditionalFormatting sqref="N8:N35">
    <cfRule type="containsText" dxfId="1103" priority="27" operator="containsText" text="NA">
      <formula>NOT(ISERROR(SEARCH("NA",N8)))</formula>
    </cfRule>
    <cfRule type="notContainsBlanks" dxfId="1102" priority="71">
      <formula>LEN(TRIM(N8))&gt;0</formula>
    </cfRule>
    <cfRule type="expression" dxfId="1101" priority="72">
      <formula>AND(ISBLANK(N8),AL8=1)</formula>
    </cfRule>
    <cfRule type="expression" dxfId="1100" priority="73">
      <formula>AL8=0</formula>
    </cfRule>
  </conditionalFormatting>
  <conditionalFormatting sqref="O8:O35">
    <cfRule type="containsText" dxfId="1099" priority="26" operator="containsText" text="NA">
      <formula>NOT(ISERROR(SEARCH("NA",O8)))</formula>
    </cfRule>
    <cfRule type="notContainsBlanks" dxfId="1098" priority="68">
      <formula>LEN(TRIM(O8))&gt;0</formula>
    </cfRule>
    <cfRule type="expression" dxfId="1097" priority="69">
      <formula>AND(ISBLANK(O8),AM8=1)</formula>
    </cfRule>
    <cfRule type="expression" dxfId="1096" priority="70">
      <formula>AM8=0</formula>
    </cfRule>
  </conditionalFormatting>
  <conditionalFormatting sqref="P8:R35">
    <cfRule type="notContainsBlanks" dxfId="1095" priority="65">
      <formula>LEN(TRIM(P8))&gt;0</formula>
    </cfRule>
    <cfRule type="expression" dxfId="1094" priority="66">
      <formula>AND(ISBLANK(P8),AN8=1)</formula>
    </cfRule>
    <cfRule type="expression" dxfId="1093" priority="67">
      <formula>AN8=0</formula>
    </cfRule>
  </conditionalFormatting>
  <conditionalFormatting sqref="S8:S35">
    <cfRule type="containsText" dxfId="1092" priority="22" operator="containsText" text="NA">
      <formula>NOT(ISERROR(SEARCH("NA",S8)))</formula>
    </cfRule>
    <cfRule type="notContainsBlanks" dxfId="1091" priority="62">
      <formula>LEN(TRIM(S8))&gt;0</formula>
    </cfRule>
    <cfRule type="expression" dxfId="1090" priority="63">
      <formula>AND(ISBLANK(S8),AQ8=1)</formula>
    </cfRule>
    <cfRule type="expression" dxfId="1089" priority="64">
      <formula>AQ8=0</formula>
    </cfRule>
  </conditionalFormatting>
  <conditionalFormatting sqref="T8:T35">
    <cfRule type="containsText" dxfId="1088" priority="21" operator="containsText" text="NA">
      <formula>NOT(ISERROR(SEARCH("NA",T8)))</formula>
    </cfRule>
    <cfRule type="notContainsBlanks" dxfId="1087" priority="59">
      <formula>LEN(TRIM(T8))&gt;0</formula>
    </cfRule>
    <cfRule type="expression" dxfId="1086" priority="60">
      <formula>AND(ISBLANK(T8),AR8=1)</formula>
    </cfRule>
    <cfRule type="expression" dxfId="1085" priority="61">
      <formula>AR8=0</formula>
    </cfRule>
  </conditionalFormatting>
  <conditionalFormatting sqref="Y8:Y35">
    <cfRule type="containsText" dxfId="1084" priority="17" operator="containsText" text="NA">
      <formula>NOT(ISERROR(SEARCH("NA",Y8)))</formula>
    </cfRule>
    <cfRule type="notContainsBlanks" dxfId="1083" priority="56">
      <formula>LEN(TRIM(Y8))&gt;0</formula>
    </cfRule>
    <cfRule type="expression" dxfId="1082" priority="57">
      <formula>AND(ISBLANK(Y8),AV8=1)</formula>
    </cfRule>
    <cfRule type="expression" dxfId="1081" priority="58">
      <formula>AV8=0</formula>
    </cfRule>
  </conditionalFormatting>
  <conditionalFormatting sqref="U8:U35">
    <cfRule type="containsText" dxfId="1080" priority="20" operator="containsText" text="NA">
      <formula>NOT(ISERROR(SEARCH("NA",U8)))</formula>
    </cfRule>
    <cfRule type="notContainsBlanks" dxfId="1079" priority="50">
      <formula>LEN(TRIM(U8))&gt;0</formula>
    </cfRule>
    <cfRule type="expression" dxfId="1078" priority="51">
      <formula>AND(ISBLANK(U8),AS8=1)</formula>
    </cfRule>
    <cfRule type="expression" dxfId="1077" priority="52">
      <formula>AS8=0</formula>
    </cfRule>
  </conditionalFormatting>
  <conditionalFormatting sqref="V8:W35">
    <cfRule type="containsText" dxfId="1076" priority="19" operator="containsText" text="NA">
      <formula>NOT(ISERROR(SEARCH("NA",V8)))</formula>
    </cfRule>
    <cfRule type="notContainsBlanks" dxfId="1075" priority="47">
      <formula>LEN(TRIM(V8))&gt;0</formula>
    </cfRule>
    <cfRule type="expression" dxfId="1074" priority="48">
      <formula>AND(ISBLANK(V8),AT8=1)</formula>
    </cfRule>
    <cfRule type="expression" dxfId="1073" priority="49">
      <formula>AT8=0</formula>
    </cfRule>
  </conditionalFormatting>
  <conditionalFormatting sqref="X8:X35">
    <cfRule type="containsText" dxfId="1072" priority="18" operator="containsText" text="NA">
      <formula>NOT(ISERROR(SEARCH("NA",X8)))</formula>
    </cfRule>
    <cfRule type="notContainsBlanks" dxfId="1071" priority="44">
      <formula>LEN(TRIM(X8))&gt;0</formula>
    </cfRule>
    <cfRule type="expression" dxfId="1070" priority="45">
      <formula>AND(ISBLANK(X8),AU8=1)</formula>
    </cfRule>
    <cfRule type="expression" dxfId="1069" priority="46">
      <formula>AU8=0</formula>
    </cfRule>
  </conditionalFormatting>
  <conditionalFormatting sqref="AA8:AA35">
    <cfRule type="containsText" dxfId="1068" priority="15" operator="containsText" text="NA">
      <formula>NOT(ISERROR(SEARCH("NA",AA8)))</formula>
    </cfRule>
    <cfRule type="notContainsBlanks" dxfId="1067" priority="41">
      <formula>LEN(TRIM(AA8))&gt;0</formula>
    </cfRule>
    <cfRule type="expression" dxfId="1066" priority="42">
      <formula>AND(ISBLANK(AA8),AX8=1)</formula>
    </cfRule>
    <cfRule type="expression" dxfId="1065" priority="43">
      <formula>AX8=0</formula>
    </cfRule>
  </conditionalFormatting>
  <conditionalFormatting sqref="G8:G35">
    <cfRule type="containsText" dxfId="1064" priority="13" operator="containsText" text="NA">
      <formula>NOT(ISERROR(SEARCH("NA",G8)))</formula>
    </cfRule>
    <cfRule type="notContainsBlanks" dxfId="1063" priority="38">
      <formula>LEN(TRIM(G8))&gt;0</formula>
    </cfRule>
    <cfRule type="expression" dxfId="1062" priority="39">
      <formula>AND(ISBLANK(G8),AE8=1)</formula>
    </cfRule>
    <cfRule type="expression" dxfId="1061" priority="40">
      <formula>AE8=0</formula>
    </cfRule>
  </conditionalFormatting>
  <conditionalFormatting sqref="F8:F35">
    <cfRule type="containsText" dxfId="1060" priority="14" operator="containsText" text="NA">
      <formula>NOT(ISERROR(SEARCH("NA",F8)))</formula>
    </cfRule>
    <cfRule type="expression" dxfId="1059" priority="36">
      <formula>AND(ISBLANK(F8),AD8=1)</formula>
    </cfRule>
    <cfRule type="expression" dxfId="1058" priority="37">
      <formula>AD8=0</formula>
    </cfRule>
    <cfRule type="notContainsBlanks" dxfId="1057" priority="86">
      <formula>LEN(TRIM(F8))&gt;0</formula>
    </cfRule>
  </conditionalFormatting>
  <conditionalFormatting sqref="J8:J35">
    <cfRule type="containsText" dxfId="1056" priority="31" operator="containsText" text="NA">
      <formula>NOT(ISERROR(SEARCH("NA",J8)))</formula>
    </cfRule>
    <cfRule type="notContainsBlanks" dxfId="1055" priority="33">
      <formula>LEN(TRIM(J8))&gt;0</formula>
    </cfRule>
    <cfRule type="expression" dxfId="1054" priority="34">
      <formula>AND(ISBLANK(J8),AH8=1)</formula>
    </cfRule>
    <cfRule type="expression" dxfId="1053" priority="35">
      <formula>AH8=0</formula>
    </cfRule>
  </conditionalFormatting>
  <conditionalFormatting sqref="W7:W35">
    <cfRule type="containsText" dxfId="1052" priority="9" operator="containsText" text="NA">
      <formula>NOT(ISERROR(SEARCH("NA",W7)))</formula>
    </cfRule>
    <cfRule type="notContainsBlanks" dxfId="1051" priority="10">
      <formula>LEN(TRIM(W7))&gt;0</formula>
    </cfRule>
    <cfRule type="expression" dxfId="1050" priority="11">
      <formula>AND(ISBLANK(W7),#REF!=1)</formula>
    </cfRule>
    <cfRule type="expression" dxfId="1049" priority="12">
      <formula>#REF!=0</formula>
    </cfRule>
  </conditionalFormatting>
  <conditionalFormatting sqref="W7">
    <cfRule type="containsText" dxfId="1048" priority="5" operator="containsText" text="NA">
      <formula>NOT(ISERROR(SEARCH("NA",W7)))</formula>
    </cfRule>
    <cfRule type="notContainsBlanks" dxfId="1047" priority="6">
      <formula>LEN(TRIM(W7))&gt;0</formula>
    </cfRule>
    <cfRule type="expression" dxfId="1046" priority="7">
      <formula>AND(ISBLANK(W7),AU7=1)</formula>
    </cfRule>
    <cfRule type="expression" dxfId="1045" priority="8">
      <formula>AU7=0</formula>
    </cfRule>
  </conditionalFormatting>
  <conditionalFormatting sqref="W8:W35">
    <cfRule type="containsText" dxfId="1044" priority="1" operator="containsText" text="NA">
      <formula>NOT(ISERROR(SEARCH("NA",W8)))</formula>
    </cfRule>
    <cfRule type="notContainsBlanks" dxfId="1043" priority="2">
      <formula>LEN(TRIM(W8))&gt;0</formula>
    </cfRule>
    <cfRule type="expression" dxfId="1042" priority="3">
      <formula>AND(ISBLANK(W8),AU8=1)</formula>
    </cfRule>
    <cfRule type="expression" dxfId="1041" priority="4">
      <formula>AU8=0</formula>
    </cfRule>
  </conditionalFormatting>
  <dataValidations count="5">
    <dataValidation type="custom" allowBlank="1" showInputMessage="1" showErrorMessage="1" error="Vous n'avez rien à produire.&#10;Cliquez sur &quot;Annuler&quot;" sqref="W7:W35 K7:V36 J7:J35 I7:I36 F7:G36">
      <formula1>AD7=1</formula1>
    </dataValidation>
    <dataValidation type="custom" allowBlank="1" showInputMessage="1" showErrorMessage="1" error="Vous n'avez rien à produire.&#10;Cliquez sur &quot;Annuler&quot;" sqref="X7:Y36 AA7:AA36">
      <formula1>AU7=1</formula1>
    </dataValidation>
    <dataValidation type="list" allowBlank="1" showInputMessage="1" showErrorMessage="1" sqref="AB7:AB36 AF7:AF35 Z7:Z36">
      <formula1>oui_non</formula1>
    </dataValidation>
    <dataValidation allowBlank="1" showInputMessage="1" showErrorMessage="1" prompt="ATTENTION ! &#10;Ne jamais supprimer le contenu de cette cellule" sqref="AG1:AH1"/>
    <dataValidation type="custom" allowBlank="1" showInputMessage="1" showErrorMessage="1" error="Vous n'avez rien à produire.&#10;Cliquez sur &quot;Annuler&quot;" sqref="W36">
      <formula1>#REF!=1</formula1>
    </dataValidation>
  </dataValidations>
  <printOptions horizontalCentered="1"/>
  <pageMargins left="0.15748031496062992" right="0.15748031496062992" top="0.86614173228346458" bottom="0.43307086614173229" header="0.15748031496062992" footer="0.15748031496062992"/>
  <pageSetup paperSize="8" fitToHeight="0" orientation="landscape" r:id="rId1"/>
  <headerFooter>
    <oddHeader>&amp;C&amp;"-,Gras"&amp;9&amp;K000000&amp;F
- &amp;A -</oddHeader>
    <oddFooter>&amp;C&amp;"+,Normal"&amp;9- &amp;P / &amp;N -&amp;R&amp;9&amp;D
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/>
    <pageSetUpPr fitToPage="1"/>
  </sheetPr>
  <dimension ref="A1:AX36"/>
  <sheetViews>
    <sheetView showGridLines="0" topLeftCell="B1" zoomScale="90" zoomScaleNormal="90" workbookViewId="0">
      <selection activeCell="Z8" sqref="Z8"/>
    </sheetView>
  </sheetViews>
  <sheetFormatPr baseColWidth="10" defaultColWidth="15" defaultRowHeight="15"/>
  <cols>
    <col min="1" max="1" width="26.42578125" customWidth="1"/>
    <col min="2" max="3" width="8.7109375" style="6" customWidth="1"/>
    <col min="4" max="4" width="10" style="22" customWidth="1"/>
    <col min="5" max="5" width="1.7109375" customWidth="1"/>
    <col min="6" max="7" width="6.7109375" customWidth="1"/>
    <col min="8" max="8" width="1.7109375" customWidth="1"/>
    <col min="9" max="12" width="6.7109375" customWidth="1"/>
    <col min="13" max="13" width="12.42578125" customWidth="1"/>
    <col min="14" max="14" width="10.7109375" customWidth="1"/>
    <col min="15" max="18" width="6.7109375" customWidth="1"/>
    <col min="19" max="20" width="5.7109375" customWidth="1"/>
    <col min="21" max="24" width="6.7109375" customWidth="1"/>
    <col min="25" max="25" width="14.42578125" customWidth="1"/>
    <col min="26" max="26" width="1.7109375" customWidth="1"/>
    <col min="27" max="27" width="6.7109375" customWidth="1"/>
    <col min="28" max="28" width="1.7109375" customWidth="1"/>
    <col min="29" max="29" width="1.7109375" style="28" customWidth="1"/>
    <col min="30" max="31" width="6.7109375" hidden="1" customWidth="1"/>
    <col min="32" max="32" width="1.7109375" hidden="1" customWidth="1"/>
    <col min="33" max="36" width="6.7109375" hidden="1" customWidth="1"/>
    <col min="37" max="37" width="7" hidden="1" customWidth="1"/>
    <col min="38" max="38" width="8" hidden="1" customWidth="1"/>
    <col min="39" max="47" width="6.7109375" hidden="1" customWidth="1"/>
    <col min="48" max="48" width="8.42578125" hidden="1" customWidth="1"/>
    <col min="49" max="49" width="1.7109375" hidden="1" customWidth="1"/>
    <col min="50" max="50" width="6.7109375" hidden="1" customWidth="1"/>
  </cols>
  <sheetData>
    <row r="1" spans="1:50">
      <c r="A1" s="138" t="s">
        <v>81</v>
      </c>
      <c r="B1" s="191" t="str">
        <f>+Paramètres!B7</f>
        <v>Cabinet CROCRCC</v>
      </c>
      <c r="C1" s="191"/>
      <c r="D1" s="191"/>
      <c r="AD1" s="35" t="s">
        <v>26</v>
      </c>
      <c r="AE1" s="36" t="s">
        <v>75</v>
      </c>
      <c r="AG1" s="37">
        <v>6</v>
      </c>
      <c r="AH1" s="37"/>
    </row>
    <row r="2" spans="1:50" ht="26.25">
      <c r="A2" s="190" t="str">
        <f>"Échéances clients du mois de Juin "&amp;Paramètres!B9</f>
        <v>Échéances clients du mois de Juin 2015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90"/>
    </row>
    <row r="3" spans="1:50" ht="15.75" thickBot="1"/>
    <row r="4" spans="1:50" s="34" customFormat="1" ht="70.5" customHeight="1">
      <c r="A4" s="192" t="s">
        <v>24</v>
      </c>
      <c r="B4" s="193"/>
      <c r="C4" s="193"/>
      <c r="D4" s="194"/>
      <c r="E4" s="32"/>
      <c r="F4" s="192" t="s">
        <v>46</v>
      </c>
      <c r="G4" s="194"/>
      <c r="H4" s="32"/>
      <c r="I4" s="192" t="s">
        <v>47</v>
      </c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32"/>
      <c r="AA4" s="87" t="s">
        <v>2</v>
      </c>
      <c r="AB4" s="32"/>
      <c r="AC4" s="33"/>
      <c r="AD4" s="195" t="s">
        <v>32</v>
      </c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7"/>
    </row>
    <row r="5" spans="1:50" ht="38.25" customHeight="1">
      <c r="A5" s="93" t="s">
        <v>3</v>
      </c>
      <c r="B5" s="94" t="s">
        <v>7</v>
      </c>
      <c r="C5" s="94" t="s">
        <v>5</v>
      </c>
      <c r="D5" s="95" t="s">
        <v>8</v>
      </c>
      <c r="E5" s="20"/>
      <c r="F5" s="93" t="s">
        <v>25</v>
      </c>
      <c r="G5" s="96" t="s">
        <v>29</v>
      </c>
      <c r="H5" s="20"/>
      <c r="I5" s="93" t="str">
        <f>JANVIER!I5</f>
        <v>TVA</v>
      </c>
      <c r="J5" s="93" t="str">
        <f>JANVIER!J5</f>
        <v>IR</v>
      </c>
      <c r="K5" s="93" t="str">
        <f>JANVIER!K5</f>
        <v>TVA / FRS ETRANGERS</v>
      </c>
      <c r="L5" s="93" t="str">
        <f>JANVIER!L5</f>
        <v>Contribution sociale de solidarité sur les revenus</v>
      </c>
      <c r="M5" s="93" t="str">
        <f>JANVIER!M5</f>
        <v>Acomptes IS</v>
      </c>
      <c r="N5" s="93" t="str">
        <f>JANVIER!N5</f>
        <v>IS</v>
      </c>
      <c r="O5" s="93" t="str">
        <f>JANVIER!O5</f>
        <v>Liasse Fiscale</v>
      </c>
      <c r="P5" s="93" t="str">
        <f>JANVIER!P5</f>
        <v>TAXE PROF</v>
      </c>
      <c r="Q5" s="93" t="str">
        <f>JANVIER!Q5</f>
        <v>Taxes locales (TE + TSC)</v>
      </c>
      <c r="R5" s="93" t="str">
        <f>JANVIER!R5</f>
        <v>Déclaration annuelle Base T.Prof</v>
      </c>
      <c r="S5" s="93" t="str">
        <f>JANVIER!S5</f>
        <v>Etat 9421</v>
      </c>
      <c r="T5" s="93" t="str">
        <f>JANVIER!T5</f>
        <v>Déclaration annuelle 
RAS sur fournisseurs étrangers</v>
      </c>
      <c r="U5" s="93" t="str">
        <f>JANVIER!U5</f>
        <v>Déclaration Honoraires</v>
      </c>
      <c r="V5" s="93" t="str">
        <f>JANVIER!V5</f>
        <v>Timbres fiscaux</v>
      </c>
      <c r="W5" s="93" t="s">
        <v>118</v>
      </c>
      <c r="X5" s="93" t="str">
        <f>JANVIER!X5</f>
        <v>Déclaration annuelle 
de protata des deductions - TVA</v>
      </c>
      <c r="Y5" s="93" t="str">
        <f>JANVIER!Y5</f>
        <v>Vignette</v>
      </c>
      <c r="Z5" s="20"/>
      <c r="AA5" s="93" t="str">
        <f>JANVIER!AA5</f>
        <v>Office du change</v>
      </c>
      <c r="AB5" s="84"/>
      <c r="AD5" s="85" t="s">
        <v>25</v>
      </c>
      <c r="AE5" s="86" t="s">
        <v>29</v>
      </c>
      <c r="AF5" s="88"/>
      <c r="AG5" s="93" t="str">
        <f t="shared" ref="AG5:AT5" si="0">I5</f>
        <v>TVA</v>
      </c>
      <c r="AH5" s="93" t="str">
        <f t="shared" si="0"/>
        <v>IR</v>
      </c>
      <c r="AI5" s="93" t="str">
        <f t="shared" si="0"/>
        <v>TVA / FRS ETRANGERS</v>
      </c>
      <c r="AJ5" s="93" t="str">
        <f t="shared" si="0"/>
        <v>Contribution sociale de solidarité sur les revenus</v>
      </c>
      <c r="AK5" s="93" t="str">
        <f t="shared" si="0"/>
        <v>Acomptes IS</v>
      </c>
      <c r="AL5" s="93" t="str">
        <f t="shared" si="0"/>
        <v>IS</v>
      </c>
      <c r="AM5" s="93" t="str">
        <f t="shared" si="0"/>
        <v>Liasse Fiscale</v>
      </c>
      <c r="AN5" s="93" t="str">
        <f t="shared" si="0"/>
        <v>TAXE PROF</v>
      </c>
      <c r="AO5" s="93" t="str">
        <f t="shared" si="0"/>
        <v>Taxes locales (TE + TSC)</v>
      </c>
      <c r="AP5" s="93" t="str">
        <f t="shared" si="0"/>
        <v>Déclaration annuelle Base T.Prof</v>
      </c>
      <c r="AQ5" s="93" t="str">
        <f t="shared" si="0"/>
        <v>Etat 9421</v>
      </c>
      <c r="AR5" s="93" t="str">
        <f t="shared" si="0"/>
        <v>Déclaration annuelle 
RAS sur fournisseurs étrangers</v>
      </c>
      <c r="AS5" s="93" t="str">
        <f t="shared" si="0"/>
        <v>Déclaration Honoraires</v>
      </c>
      <c r="AT5" s="93" t="str">
        <f t="shared" si="0"/>
        <v>Timbres fiscaux</v>
      </c>
      <c r="AU5" s="93" t="str">
        <f>X5</f>
        <v>Déclaration annuelle 
de protata des deductions - TVA</v>
      </c>
      <c r="AV5" s="93" t="str">
        <f>Y5</f>
        <v>Vignette</v>
      </c>
      <c r="AW5" s="20"/>
      <c r="AX5" s="93" t="str">
        <f t="shared" ref="AX5" si="1">AA5</f>
        <v>Office du change</v>
      </c>
    </row>
    <row r="6" spans="1:50" s="91" customFormat="1">
      <c r="A6" s="103"/>
      <c r="B6" s="104"/>
      <c r="C6" s="104"/>
      <c r="D6" s="105"/>
      <c r="E6" s="20"/>
      <c r="F6" s="103"/>
      <c r="G6" s="106"/>
      <c r="H6" s="20"/>
      <c r="I6" s="103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20"/>
      <c r="AA6" s="107"/>
      <c r="AB6" s="84"/>
      <c r="AD6" s="108"/>
      <c r="AE6" s="109"/>
      <c r="AF6" s="88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92"/>
      <c r="AX6" s="110"/>
    </row>
    <row r="7" spans="1:50" s="123" customFormat="1">
      <c r="A7" s="113" t="str">
        <f>IF(ISBLANK('Informations clients'!A7),"",'Informations clients'!A7)</f>
        <v>CLT/7</v>
      </c>
      <c r="B7" s="124" t="str">
        <f>IF(ISBLANK('Informations clients'!C7),"",'Informations clients'!C7)</f>
        <v/>
      </c>
      <c r="C7" s="124" t="str">
        <f>IF(ISBLANK('Informations clients'!E7),"",'Informations clients'!E7)</f>
        <v>Consultant 3</v>
      </c>
      <c r="D7" s="126">
        <f>IF(ISBLANK('Informations clients'!G7),"",'Informations clients'!G7)</f>
        <v>42277</v>
      </c>
      <c r="E7" s="114"/>
      <c r="F7" s="127"/>
      <c r="G7" s="128"/>
      <c r="H7" s="114"/>
      <c r="I7" s="127"/>
      <c r="J7" s="129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14"/>
      <c r="AA7" s="131"/>
      <c r="AB7" s="115"/>
      <c r="AC7" s="116"/>
      <c r="AD7" s="117">
        <f>+IF(ISBLANK('Informations clients'!I7),0,
IF($AG$1=MONTH('Informations clients'!K7),1,0))</f>
        <v>0</v>
      </c>
      <c r="AE7" s="118">
        <f>+IF(ISBLANK('Informations clients'!J7),0,
IF(MONTH('Informations clients'!K7)=$AG$1,1,0))</f>
        <v>0</v>
      </c>
      <c r="AF7" s="119"/>
      <c r="AG7">
        <f>+IF(ISBLANK('Informations clients'!$N7),0,IF('Informations clients'!$N7="Réel mensuel",1,IF('Informations clients'!$N7="Réel trimestriel",IF(AND($AG$1=3,$AG$1=6,$AG$1=9,$AG$1=12),1,0),0)))</f>
        <v>1</v>
      </c>
      <c r="AH7" s="120">
        <f>+IF(ISBLANK('Informations clients'!O7),0,
IF(VLOOKUP('Informations clients'!O7,Technique!$A$79:$B$81,2,FALSE)=1,0,
IF(VLOOKUP('Informations clients'!O7,Technique!$A$79:$B$81,2,FALSE)=2,1,
IF($AG$1=1,1,0))))</f>
        <v>0</v>
      </c>
      <c r="AI7" s="120">
        <f>+IF(ISBLANK('Informations clients'!P7),0,
IF(MONTH('Informations clients'!T7)=$AG$1,1,0))</f>
        <v>0</v>
      </c>
      <c r="AJ7" s="120">
        <f>+IF(ISBLANK('Informations clients'!Q7),0,IF($AG$1=EDATE('Informations clients'!G7,3),1,0))</f>
        <v>0</v>
      </c>
      <c r="AK7" s="120">
        <f>+IF(ISBLANK('Informations clients'!R7),0,
IF($AG$1=5,1,0))</f>
        <v>0</v>
      </c>
      <c r="AL7" s="120">
        <f>+IF(ISBLANK('Informations clients'!G7),0,IF($AG$1=3,1,0))</f>
        <v>0</v>
      </c>
      <c r="AM7" s="120">
        <f>+IF(ISBLANK('Informations clients'!G7),0,IF($AG$1=3,1,0))</f>
        <v>0</v>
      </c>
      <c r="AN7" s="120">
        <f>IF(ISBLANK('Informations clients'!U7),0,
IF($AG$1=12,1,0))</f>
        <v>0</v>
      </c>
      <c r="AO7" s="120">
        <f>IF(ISBLANK('Informations clients'!#REF!),0,
IF($AG$1=6,1,0))</f>
        <v>1</v>
      </c>
      <c r="AP7" s="120">
        <f>IF(ISBLANK('Informations clients'!#REF!),0,
IF($AG$1=12,1,0))</f>
        <v>0</v>
      </c>
      <c r="AQ7" s="120">
        <f>+IF(ISBLANK('Informations clients'!X7),0,IF($AG$1=2,1,0))</f>
        <v>0</v>
      </c>
      <c r="AR7" s="120">
        <f>IF(ISBLANK('Informations clients'!L7),0,
IF($AG$1=2,1,0))</f>
        <v>0</v>
      </c>
      <c r="AS7" s="120">
        <f>IF(ISBLANK('Informations clients'!AF7),0,
IF(ISBLANK('Informations clients'!U7),0,IF(VLOOKUP('Informations clients'!AF7,Technique!$H$45:$I$48,2,FALSE)=1,0,INDEX(Technique!$B$45:$F$58,MATCH($AG$1,Technique!$B$45:$B$58,0),MATCH('Informations clients'!AF7,Technique!$B$45:$F$45,0)))))</f>
        <v>0</v>
      </c>
      <c r="AT7" s="120">
        <f>+IF(ISBLANK('Informations clients'!AF7),0,
IF(ISBLANK('Informations clients'!V7),0,IF(VLOOKUP('Informations clients'!AF7,Technique!$H$45:$I$48,2,FALSE)=1,0,INDEX(Technique!$B$62:$F$75,MATCH($AG$1,Technique!$B$62:$B$75,0),MATCH('Informations clients'!AF7,Technique!$B$62:$F$62,0)))))</f>
        <v>0</v>
      </c>
      <c r="AU7" s="120">
        <f>+IF(ISBLANK('Informations clients'!AF7),0,
IF(ISBLANK('Informations clients'!W7),0,IF(AND($AG$1=5,VLOOKUP('Informations clients'!AF7,Technique!$H$45:$I$48,2,FALSE)=4),1,0)))</f>
        <v>0</v>
      </c>
      <c r="AV7" s="120">
        <f>+IF(ISBLANK('Informations clients'!X7),0,IF($AG$1=5,1,0))</f>
        <v>0</v>
      </c>
      <c r="AW7" s="121"/>
      <c r="AX7" s="122">
        <f>+IF(ISBLANK('Informations clients'!AG7),0,
IF($AG$1=5,1,0))</f>
        <v>0</v>
      </c>
    </row>
    <row r="8" spans="1:50" s="123" customFormat="1" ht="11.25">
      <c r="A8" s="113" t="str">
        <f>IF(ISBLANK('Informations clients'!A8),"",'Informations clients'!A8)</f>
        <v>CLT/8</v>
      </c>
      <c r="B8" s="124" t="str">
        <f>IF(ISBLANK('Informations clients'!C8),"",'Informations clients'!C8)</f>
        <v/>
      </c>
      <c r="C8" s="124" t="str">
        <f>IF(ISBLANK('Informations clients'!E8),"",'Informations clients'!E8)</f>
        <v>Consultant 2</v>
      </c>
      <c r="D8" s="126">
        <f>IF(ISBLANK('Informations clients'!G8),"",'Informations clients'!G8)</f>
        <v>42369</v>
      </c>
      <c r="E8" s="114"/>
      <c r="F8" s="127"/>
      <c r="G8" s="128"/>
      <c r="H8" s="114"/>
      <c r="I8" s="127"/>
      <c r="J8" s="129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14"/>
      <c r="AA8" s="131"/>
      <c r="AB8" s="115"/>
      <c r="AC8" s="116"/>
      <c r="AD8" s="117">
        <f>+IF(ISBLANK('Informations clients'!I8),0,
IF($AG$1=MONTH('Informations clients'!K8),1,0))</f>
        <v>0</v>
      </c>
      <c r="AE8" s="118">
        <f>+IF(ISBLANK('Informations clients'!J8),0,
IF(MONTH('Informations clients'!K8)=$AG$1,1,0))</f>
        <v>0</v>
      </c>
      <c r="AF8" s="119"/>
      <c r="AG8" s="117">
        <f>+IF(ISBLANK('Informations clients'!N8),0,
INDEX(Technique!$B$11:$F$23,MATCH($AG$1,Technique!$B$11:$B$23,0),MATCH(VLOOKUP('Informations clients'!N8,Technique!$A$4:$B$6,2,FALSE),Technique!$B$11:$F$11,0)))</f>
        <v>0</v>
      </c>
      <c r="AH8" s="120">
        <f>+IF(ISBLANK('Informations clients'!O8),0,
IF(VLOOKUP('Informations clients'!O8,Technique!$A$79:$B$81,2,FALSE)=1,0,
IF(VLOOKUP('Informations clients'!O8,Technique!$A$79:$B$81,2,FALSE)=2,1,
IF($AG$1=1,1,0))))</f>
        <v>1</v>
      </c>
      <c r="AI8" s="120">
        <f>+IF(ISBLANK('Informations clients'!P8),0,
IF(MONTH('Informations clients'!T8)=$AG$1,1,0))</f>
        <v>0</v>
      </c>
      <c r="AJ8" s="120">
        <f>+IF(ISBLANK('Informations clients'!Q8),0,IF($AG$1=EDATE('Informations clients'!G8,3),1,0))</f>
        <v>0</v>
      </c>
      <c r="AK8" s="120">
        <f>+IF(ISBLANK('Informations clients'!R8),0,
IF($AG$1=5,1,0))</f>
        <v>0</v>
      </c>
      <c r="AL8" s="120">
        <f>+IF(ISBLANK('Informations clients'!G8),0,IF($AG$1=3,1,0))</f>
        <v>0</v>
      </c>
      <c r="AM8" s="120">
        <f>+IF(ISBLANK('Informations clients'!G8),0,IF($AG$1=3,1,0))</f>
        <v>0</v>
      </c>
      <c r="AN8" s="120">
        <f>IF(ISBLANK('Informations clients'!U8),0,
IF($AG$1=12,1,0))</f>
        <v>0</v>
      </c>
      <c r="AO8" s="120">
        <f>IF(ISBLANK('Informations clients'!#REF!),0,
IF($AG$1=6,1,0))</f>
        <v>1</v>
      </c>
      <c r="AP8" s="120">
        <f>IF(ISBLANK('Informations clients'!#REF!),0,
IF($AG$1=12,1,0))</f>
        <v>0</v>
      </c>
      <c r="AQ8" s="120">
        <f>+IF(ISBLANK('Informations clients'!X8),0,IF($AG$1=2,1,0))</f>
        <v>0</v>
      </c>
      <c r="AR8" s="120">
        <f>IF(ISBLANK('Informations clients'!L8),0,
IF($AG$1=2,1,0))</f>
        <v>0</v>
      </c>
      <c r="AS8" s="120">
        <f>IF(ISBLANK('Informations clients'!AF8),0,
IF(ISBLANK('Informations clients'!U8),0,IF(VLOOKUP('Informations clients'!AF8,Technique!$H$45:$I$48,2,FALSE)=1,0,INDEX(Technique!$B$45:$F$58,MATCH($AG$1,Technique!$B$45:$B$58,0),MATCH('Informations clients'!AF8,Technique!$B$45:$F$45,0)))))</f>
        <v>0</v>
      </c>
      <c r="AT8" s="120">
        <f>+IF(ISBLANK('Informations clients'!AF8),0,
IF(ISBLANK('Informations clients'!V8),0,IF(VLOOKUP('Informations clients'!AF8,Technique!$H$45:$I$48,2,FALSE)=1,0,INDEX(Technique!$B$62:$F$75,MATCH($AG$1,Technique!$B$62:$B$75,0),MATCH('Informations clients'!AF8,Technique!$B$62:$F$62,0)))))</f>
        <v>0</v>
      </c>
      <c r="AU8" s="120">
        <f>+IF(ISBLANK('Informations clients'!AF8),0,
IF(AND($AG$1=5,VLOOKUP('Informations clients'!AF8,Technique!$H$45:$I$48,2,FALSE)=4),1,0))</f>
        <v>0</v>
      </c>
      <c r="AV8" s="120">
        <f>+IF(ISBLANK('Informations clients'!X8),0,IF($AG$1=5,1,0))</f>
        <v>0</v>
      </c>
      <c r="AW8" s="121"/>
      <c r="AX8" s="122">
        <f>+IF(ISBLANK('Informations clients'!AG8),0,
IF($AG$1=5,1,0))</f>
        <v>0</v>
      </c>
    </row>
    <row r="9" spans="1:50" s="123" customFormat="1" ht="11.25">
      <c r="A9" s="113" t="str">
        <f>IF(ISBLANK('Informations clients'!A9),"",'Informations clients'!A9)</f>
        <v/>
      </c>
      <c r="B9" s="124" t="str">
        <f>IF(ISBLANK('Informations clients'!C9),"",'Informations clients'!C9)</f>
        <v/>
      </c>
      <c r="C9" s="124" t="str">
        <f>IF(ISBLANK('Informations clients'!E9),"",'Informations clients'!E9)</f>
        <v/>
      </c>
      <c r="D9" s="126">
        <f>IF(ISBLANK('Informations clients'!G9),"",'Informations clients'!G9)</f>
        <v>42185</v>
      </c>
      <c r="E9" s="114"/>
      <c r="F9" s="127"/>
      <c r="G9" s="128"/>
      <c r="H9" s="114"/>
      <c r="I9" s="127"/>
      <c r="J9" s="129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14"/>
      <c r="AA9" s="131"/>
      <c r="AB9" s="115"/>
      <c r="AC9" s="116"/>
      <c r="AD9" s="117">
        <f>+IF(ISBLANK('Informations clients'!I9),0,
IF($AG$1=MONTH('Informations clients'!K9),1,0))</f>
        <v>0</v>
      </c>
      <c r="AE9" s="118">
        <f>+IF(ISBLANK('Informations clients'!J9),0,
IF(MONTH('Informations clients'!K9)=$AG$1,1,0))</f>
        <v>0</v>
      </c>
      <c r="AF9" s="119"/>
      <c r="AG9" s="117">
        <f>+IF(ISBLANK('Informations clients'!N9),0,
INDEX(Technique!$B$11:$F$23,MATCH($AG$1,Technique!$B$11:$B$23,0),MATCH(VLOOKUP('Informations clients'!N9,Technique!$A$4:$B$6,2,FALSE),Technique!$B$11:$F$11,0)))</f>
        <v>0</v>
      </c>
      <c r="AH9" s="120">
        <f>+IF(ISBLANK('Informations clients'!O9),0,
IF(VLOOKUP('Informations clients'!O9,Technique!$A$79:$B$81,2,FALSE)=1,0,
IF(VLOOKUP('Informations clients'!O9,Technique!$A$79:$B$81,2,FALSE)=2,1,
IF($AG$1=1,1,0))))</f>
        <v>0</v>
      </c>
      <c r="AI9" s="120">
        <f>+IF(ISBLANK('Informations clients'!P9),0,
IF(MONTH('Informations clients'!T9)=$AG$1,1,0))</f>
        <v>0</v>
      </c>
      <c r="AJ9" s="120">
        <f>+IF(ISBLANK('Informations clients'!Q9),0,IF($AG$1=EDATE('Informations clients'!G9,3),1,0))</f>
        <v>0</v>
      </c>
      <c r="AK9" s="120">
        <f>+IF(ISBLANK('Informations clients'!R9),0,
IF($AG$1=5,1,0))</f>
        <v>0</v>
      </c>
      <c r="AL9" s="120">
        <f>+IF(ISBLANK('Informations clients'!G9),0,IF($AG$1=3,1,0))</f>
        <v>0</v>
      </c>
      <c r="AM9" s="120">
        <f>+IF(ISBLANK('Informations clients'!G9),0,IF($AG$1=3,1,0))</f>
        <v>0</v>
      </c>
      <c r="AN9" s="120">
        <f>IF(ISBLANK('Informations clients'!U9),0,
IF($AG$1=12,1,0))</f>
        <v>0</v>
      </c>
      <c r="AO9" s="120">
        <f>IF(ISBLANK('Informations clients'!#REF!),0,
IF($AG$1=6,1,0))</f>
        <v>1</v>
      </c>
      <c r="AP9" s="120">
        <f>IF(ISBLANK('Informations clients'!#REF!),0,
IF($AG$1=12,1,0))</f>
        <v>0</v>
      </c>
      <c r="AQ9" s="120">
        <f>+IF(ISBLANK('Informations clients'!X9),0,IF($AG$1=2,1,0))</f>
        <v>0</v>
      </c>
      <c r="AR9" s="120">
        <f>IF(ISBLANK('Informations clients'!L9),0,
IF($AG$1=2,1,0))</f>
        <v>0</v>
      </c>
      <c r="AS9" s="120">
        <f>IF(ISBLANK('Informations clients'!AF9),0,
IF(ISBLANK('Informations clients'!U9),0,IF(VLOOKUP('Informations clients'!AF9,Technique!$H$45:$I$48,2,FALSE)=1,0,INDEX(Technique!$B$45:$F$58,MATCH($AG$1,Technique!$B$45:$B$58,0),MATCH('Informations clients'!AF9,Technique!$B$45:$F$45,0)))))</f>
        <v>0</v>
      </c>
      <c r="AT9" s="120">
        <f>+IF(ISBLANK('Informations clients'!AF9),0,
IF(ISBLANK('Informations clients'!V9),0,IF(VLOOKUP('Informations clients'!AF9,Technique!$H$45:$I$48,2,FALSE)=1,0,INDEX(Technique!$B$62:$F$75,MATCH($AG$1,Technique!$B$62:$B$75,0),MATCH('Informations clients'!AF9,Technique!$B$62:$F$62,0)))))</f>
        <v>0</v>
      </c>
      <c r="AU9" s="120">
        <f>+IF(ISBLANK('Informations clients'!AF9),0,
IF(AND($AG$1=5,VLOOKUP('Informations clients'!AF9,Technique!$H$45:$I$48,2,FALSE)=4),1,0))</f>
        <v>0</v>
      </c>
      <c r="AV9" s="120">
        <f>+IF(ISBLANK('Informations clients'!X9),0,IF($AG$1=5,1,0))</f>
        <v>0</v>
      </c>
      <c r="AW9" s="121"/>
      <c r="AX9" s="122">
        <f>+IF(ISBLANK('Informations clients'!AG9),0,
IF($AG$1=5,1,0))</f>
        <v>0</v>
      </c>
    </row>
    <row r="10" spans="1:50" s="123" customFormat="1" ht="11.25">
      <c r="A10" s="113" t="str">
        <f>IF(ISBLANK('Informations clients'!A10),"",'Informations clients'!A10)</f>
        <v/>
      </c>
      <c r="B10" s="124" t="str">
        <f>IF(ISBLANK('Informations clients'!C10),"",'Informations clients'!C10)</f>
        <v/>
      </c>
      <c r="C10" s="124" t="str">
        <f>IF(ISBLANK('Informations clients'!E10),"",'Informations clients'!E10)</f>
        <v/>
      </c>
      <c r="D10" s="126">
        <f>IF(ISBLANK('Informations clients'!G10),"",'Informations clients'!G10)</f>
        <v>42369</v>
      </c>
      <c r="E10" s="114"/>
      <c r="F10" s="127"/>
      <c r="G10" s="128"/>
      <c r="H10" s="114"/>
      <c r="I10" s="127"/>
      <c r="J10" s="129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14"/>
      <c r="AA10" s="131"/>
      <c r="AB10" s="115"/>
      <c r="AC10" s="116"/>
      <c r="AD10" s="117">
        <f>+IF(ISBLANK('Informations clients'!I10),0,
IF($AG$1=MONTH('Informations clients'!K10),1,0))</f>
        <v>0</v>
      </c>
      <c r="AE10" s="118">
        <f>+IF(ISBLANK('Informations clients'!J10),0,
IF(MONTH('Informations clients'!K10)=$AG$1,1,0))</f>
        <v>0</v>
      </c>
      <c r="AF10" s="119"/>
      <c r="AG10" s="117">
        <f>+IF(ISBLANK('Informations clients'!N10),0,
INDEX(Technique!$B$11:$F$23,MATCH($AG$1,Technique!$B$11:$B$23,0),MATCH(VLOOKUP('Informations clients'!N10,Technique!$A$4:$B$6,2,FALSE),Technique!$B$11:$F$11,0)))</f>
        <v>1</v>
      </c>
      <c r="AH10" s="120">
        <f>+IF(ISBLANK('Informations clients'!O10),0,
IF(VLOOKUP('Informations clients'!O10,Technique!$A$79:$B$81,2,FALSE)=1,0,
IF(VLOOKUP('Informations clients'!O10,Technique!$A$79:$B$81,2,FALSE)=2,1,
IF($AG$1=1,1,0))))</f>
        <v>0</v>
      </c>
      <c r="AI10" s="120">
        <f>+IF(ISBLANK('Informations clients'!P10),0,
IF(MONTH('Informations clients'!T10)=$AG$1,1,0))</f>
        <v>0</v>
      </c>
      <c r="AJ10" s="120">
        <f>+IF(ISBLANK('Informations clients'!Q10),0,IF($AG$1=EDATE('Informations clients'!G10,3),1,0))</f>
        <v>0</v>
      </c>
      <c r="AK10" s="120">
        <f>+IF(ISBLANK('Informations clients'!R10),0,
IF($AG$1=5,1,0))</f>
        <v>0</v>
      </c>
      <c r="AL10" s="120">
        <f>+IF(ISBLANK('Informations clients'!G10),0,IF($AG$1=3,1,0))</f>
        <v>0</v>
      </c>
      <c r="AM10" s="120">
        <f>+IF(ISBLANK('Informations clients'!G10),0,IF($AG$1=3,1,0))</f>
        <v>0</v>
      </c>
      <c r="AN10" s="120">
        <f>IF(ISBLANK('Informations clients'!U10),0,
IF($AG$1=12,1,0))</f>
        <v>0</v>
      </c>
      <c r="AO10" s="120">
        <f>IF(ISBLANK('Informations clients'!#REF!),0,
IF($AG$1=6,1,0))</f>
        <v>1</v>
      </c>
      <c r="AP10" s="120">
        <f>IF(ISBLANK('Informations clients'!#REF!),0,
IF($AG$1=12,1,0))</f>
        <v>0</v>
      </c>
      <c r="AQ10" s="120">
        <f>+IF(ISBLANK('Informations clients'!X10),0,IF($AG$1=2,1,0))</f>
        <v>0</v>
      </c>
      <c r="AR10" s="120">
        <f>IF(ISBLANK('Informations clients'!L10),0,
IF($AG$1=2,1,0))</f>
        <v>0</v>
      </c>
      <c r="AS10" s="120">
        <f>IF(ISBLANK('Informations clients'!AF10),0,
IF(ISBLANK('Informations clients'!U10),0,IF(VLOOKUP('Informations clients'!AF10,Technique!$H$45:$I$48,2,FALSE)=1,0,INDEX(Technique!$B$45:$F$58,MATCH($AG$1,Technique!$B$45:$B$58,0),MATCH('Informations clients'!AF10,Technique!$B$45:$F$45,0)))))</f>
        <v>0</v>
      </c>
      <c r="AT10" s="120">
        <f>+IF(ISBLANK('Informations clients'!AF10),0,
IF(ISBLANK('Informations clients'!V10),0,IF(VLOOKUP('Informations clients'!AF10,Technique!$H$45:$I$48,2,FALSE)=1,0,INDEX(Technique!$B$62:$F$75,MATCH($AG$1,Technique!$B$62:$B$75,0),MATCH('Informations clients'!AF10,Technique!$B$62:$F$62,0)))))</f>
        <v>0</v>
      </c>
      <c r="AU10" s="120">
        <f>+IF(ISBLANK('Informations clients'!AF10),0,
IF(AND($AG$1=5,VLOOKUP('Informations clients'!AF10,Technique!$H$45:$I$48,2,FALSE)=4),1,0))</f>
        <v>0</v>
      </c>
      <c r="AV10" s="120">
        <f>+IF(ISBLANK('Informations clients'!X10),0,IF($AG$1=5,1,0))</f>
        <v>0</v>
      </c>
      <c r="AW10" s="121"/>
      <c r="AX10" s="122">
        <f>+IF(ISBLANK('Informations clients'!AG10),0,
IF($AG$1=5,1,0))</f>
        <v>0</v>
      </c>
    </row>
    <row r="11" spans="1:50" s="123" customFormat="1" ht="11.25">
      <c r="A11" s="113" t="str">
        <f>IF(ISBLANK('Informations clients'!A11),"",'Informations clients'!A11)</f>
        <v/>
      </c>
      <c r="B11" s="124" t="str">
        <f>IF(ISBLANK('Informations clients'!C11),"",'Informations clients'!C11)</f>
        <v/>
      </c>
      <c r="C11" s="124" t="str">
        <f>IF(ISBLANK('Informations clients'!E11),"",'Informations clients'!E11)</f>
        <v/>
      </c>
      <c r="D11" s="126" t="str">
        <f>IF(ISBLANK('Informations clients'!G11),"",'Informations clients'!G11)</f>
        <v/>
      </c>
      <c r="E11" s="114"/>
      <c r="F11" s="127"/>
      <c r="G11" s="128"/>
      <c r="H11" s="114"/>
      <c r="I11" s="127"/>
      <c r="J11" s="129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14"/>
      <c r="AA11" s="131"/>
      <c r="AB11" s="115"/>
      <c r="AC11" s="116"/>
      <c r="AD11" s="117">
        <f>+IF(ISBLANK('Informations clients'!I11),0,
IF($AG$1=MONTH('Informations clients'!K11),1,0))</f>
        <v>0</v>
      </c>
      <c r="AE11" s="118">
        <f>+IF(ISBLANK('Informations clients'!J11),0,
IF(MONTH('Informations clients'!K11)=$AG$1,1,0))</f>
        <v>0</v>
      </c>
      <c r="AF11" s="119"/>
      <c r="AG11" s="117">
        <f>+IF(ISBLANK('Informations clients'!N11),0,
INDEX(Technique!$B$11:$F$23,MATCH($AG$1,Technique!$B$11:$B$23,0),MATCH(VLOOKUP('Informations clients'!N11,Technique!$A$4:$B$6,2,FALSE),Technique!$B$11:$F$11,0)))</f>
        <v>0</v>
      </c>
      <c r="AH11" s="120">
        <f>+IF(ISBLANK('Informations clients'!O11),0,
IF(VLOOKUP('Informations clients'!O11,Technique!$A$79:$B$81,2,FALSE)=1,0,
IF(VLOOKUP('Informations clients'!O11,Technique!$A$79:$B$81,2,FALSE)=2,1,
IF($AG$1=1,1,0))))</f>
        <v>0</v>
      </c>
      <c r="AI11" s="120">
        <f>+IF(ISBLANK('Informations clients'!P11),0,
IF(MONTH('Informations clients'!T11)=$AG$1,1,0))</f>
        <v>0</v>
      </c>
      <c r="AJ11" s="120">
        <f>+IF(ISBLANK('Informations clients'!Q11),0,IF($AG$1=EDATE('Informations clients'!G11,3),1,0))</f>
        <v>0</v>
      </c>
      <c r="AK11" s="120">
        <f>+IF(ISBLANK('Informations clients'!R11),0,
IF($AG$1=5,1,0))</f>
        <v>0</v>
      </c>
      <c r="AL11" s="120">
        <f>+IF(ISBLANK('Informations clients'!G11),0,IF($AG$1=3,1,0))</f>
        <v>0</v>
      </c>
      <c r="AM11" s="120">
        <f>+IF(ISBLANK('Informations clients'!G11),0,IF($AG$1=3,1,0))</f>
        <v>0</v>
      </c>
      <c r="AN11" s="120">
        <f>IF(ISBLANK('Informations clients'!U11),0,
IF($AG$1=12,1,0))</f>
        <v>0</v>
      </c>
      <c r="AO11" s="120">
        <f>IF(ISBLANK('Informations clients'!#REF!),0,
IF($AG$1=6,1,0))</f>
        <v>1</v>
      </c>
      <c r="AP11" s="120">
        <f>IF(ISBLANK('Informations clients'!#REF!),0,
IF($AG$1=12,1,0))</f>
        <v>0</v>
      </c>
      <c r="AQ11" s="120">
        <f>+IF(ISBLANK('Informations clients'!X11),0,IF($AG$1=2,1,0))</f>
        <v>0</v>
      </c>
      <c r="AR11" s="120">
        <f>IF(ISBLANK('Informations clients'!L11),0,
IF($AG$1=2,1,0))</f>
        <v>0</v>
      </c>
      <c r="AS11" s="120">
        <f>IF(ISBLANK('Informations clients'!AF11),0,
IF(ISBLANK('Informations clients'!U11),0,IF(VLOOKUP('Informations clients'!AF11,Technique!$H$45:$I$48,2,FALSE)=1,0,INDEX(Technique!$B$45:$F$58,MATCH($AG$1,Technique!$B$45:$B$58,0),MATCH('Informations clients'!AF11,Technique!$B$45:$F$45,0)))))</f>
        <v>0</v>
      </c>
      <c r="AT11" s="120">
        <f>+IF(ISBLANK('Informations clients'!AF11),0,
IF(ISBLANK('Informations clients'!V11),0,IF(VLOOKUP('Informations clients'!AF11,Technique!$H$45:$I$48,2,FALSE)=1,0,INDEX(Technique!$B$62:$F$75,MATCH($AG$1,Technique!$B$62:$B$75,0),MATCH('Informations clients'!AF11,Technique!$B$62:$F$62,0)))))</f>
        <v>0</v>
      </c>
      <c r="AU11" s="120">
        <f>+IF(ISBLANK('Informations clients'!AF11),0,
IF(AND($AG$1=5,VLOOKUP('Informations clients'!AF11,Technique!$H$45:$I$48,2,FALSE)=4),1,0))</f>
        <v>0</v>
      </c>
      <c r="AV11" s="120">
        <f>+IF(ISBLANK('Informations clients'!X11),0,IF($AG$1=5,1,0))</f>
        <v>0</v>
      </c>
      <c r="AW11" s="121"/>
      <c r="AX11" s="122">
        <f>+IF(ISBLANK('Informations clients'!AG11),0,
IF($AG$1=5,1,0))</f>
        <v>0</v>
      </c>
    </row>
    <row r="12" spans="1:50" s="123" customFormat="1" ht="11.25">
      <c r="A12" s="113" t="str">
        <f>IF(ISBLANK('Informations clients'!A12),"",'Informations clients'!A12)</f>
        <v/>
      </c>
      <c r="B12" s="124" t="str">
        <f>IF(ISBLANK('Informations clients'!C12),"",'Informations clients'!C12)</f>
        <v/>
      </c>
      <c r="C12" s="124" t="str">
        <f>IF(ISBLANK('Informations clients'!E12),"",'Informations clients'!E12)</f>
        <v/>
      </c>
      <c r="D12" s="126" t="str">
        <f>IF(ISBLANK('Informations clients'!G12),"",'Informations clients'!G12)</f>
        <v/>
      </c>
      <c r="E12" s="114"/>
      <c r="F12" s="127"/>
      <c r="G12" s="128"/>
      <c r="H12" s="114"/>
      <c r="I12" s="127"/>
      <c r="J12" s="129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14"/>
      <c r="AA12" s="131"/>
      <c r="AB12" s="115"/>
      <c r="AC12" s="116"/>
      <c r="AD12" s="117">
        <f>+IF(ISBLANK('Informations clients'!I12),0,
IF($AG$1=MONTH('Informations clients'!K12),1,0))</f>
        <v>0</v>
      </c>
      <c r="AE12" s="118">
        <f>+IF(ISBLANK('Informations clients'!J12),0,
IF(MONTH('Informations clients'!K12)=$AG$1,1,0))</f>
        <v>0</v>
      </c>
      <c r="AF12" s="119"/>
      <c r="AG12" s="117">
        <f>+IF(ISBLANK('Informations clients'!N12),0,
INDEX(Technique!$B$11:$F$23,MATCH($AG$1,Technique!$B$11:$B$23,0),MATCH(VLOOKUP('Informations clients'!N12,Technique!$A$4:$B$6,2,FALSE),Technique!$B$11:$F$11,0)))</f>
        <v>0</v>
      </c>
      <c r="AH12" s="120">
        <f>+IF(ISBLANK('Informations clients'!O12),0,
IF(VLOOKUP('Informations clients'!O12,Technique!$A$79:$B$81,2,FALSE)=1,0,
IF(VLOOKUP('Informations clients'!O12,Technique!$A$79:$B$81,2,FALSE)=2,1,
IF($AG$1=1,1,0))))</f>
        <v>0</v>
      </c>
      <c r="AI12" s="120">
        <f>+IF(ISBLANK('Informations clients'!P12),0,
IF(MONTH('Informations clients'!T12)=$AG$1,1,0))</f>
        <v>0</v>
      </c>
      <c r="AJ12" s="120">
        <f>+IF(ISBLANK('Informations clients'!Q12),0,IF($AG$1=EDATE('Informations clients'!G12,3),1,0))</f>
        <v>0</v>
      </c>
      <c r="AK12" s="120">
        <f>+IF(ISBLANK('Informations clients'!R12),0,
IF($AG$1=5,1,0))</f>
        <v>0</v>
      </c>
      <c r="AL12" s="120">
        <f>+IF(ISBLANK('Informations clients'!G12),0,IF($AG$1=3,1,0))</f>
        <v>0</v>
      </c>
      <c r="AM12" s="120">
        <f>+IF(ISBLANK('Informations clients'!G12),0,IF($AG$1=3,1,0))</f>
        <v>0</v>
      </c>
      <c r="AN12" s="120">
        <f>IF(ISBLANK('Informations clients'!U12),0,
IF($AG$1=12,1,0))</f>
        <v>0</v>
      </c>
      <c r="AO12" s="120">
        <f>IF(ISBLANK('Informations clients'!#REF!),0,
IF($AG$1=6,1,0))</f>
        <v>1</v>
      </c>
      <c r="AP12" s="120">
        <f>IF(ISBLANK('Informations clients'!#REF!),0,
IF($AG$1=12,1,0))</f>
        <v>0</v>
      </c>
      <c r="AQ12" s="120">
        <f>+IF(ISBLANK('Informations clients'!X12),0,IF($AG$1=2,1,0))</f>
        <v>0</v>
      </c>
      <c r="AR12" s="120">
        <f>IF(ISBLANK('Informations clients'!L12),0,
IF($AG$1=2,1,0))</f>
        <v>0</v>
      </c>
      <c r="AS12" s="120">
        <f>IF(ISBLANK('Informations clients'!AF12),0,
IF(ISBLANK('Informations clients'!U12),0,IF(VLOOKUP('Informations clients'!AF12,Technique!$H$45:$I$48,2,FALSE)=1,0,INDEX(Technique!$B$45:$F$58,MATCH($AG$1,Technique!$B$45:$B$58,0),MATCH('Informations clients'!AF12,Technique!$B$45:$F$45,0)))))</f>
        <v>0</v>
      </c>
      <c r="AT12" s="120">
        <f>+IF(ISBLANK('Informations clients'!AF12),0,
IF(ISBLANK('Informations clients'!V12),0,IF(VLOOKUP('Informations clients'!AF12,Technique!$H$45:$I$48,2,FALSE)=1,0,INDEX(Technique!$B$62:$F$75,MATCH($AG$1,Technique!$B$62:$B$75,0),MATCH('Informations clients'!AF12,Technique!$B$62:$F$62,0)))))</f>
        <v>0</v>
      </c>
      <c r="AU12" s="120">
        <f>+IF(ISBLANK('Informations clients'!AF12),0,
IF(AND($AG$1=5,VLOOKUP('Informations clients'!AF12,Technique!$H$45:$I$48,2,FALSE)=4),1,0))</f>
        <v>0</v>
      </c>
      <c r="AV12" s="120">
        <f>+IF(ISBLANK('Informations clients'!X12),0,IF($AG$1=5,1,0))</f>
        <v>0</v>
      </c>
      <c r="AW12" s="121"/>
      <c r="AX12" s="122">
        <f>+IF(ISBLANK('Informations clients'!AG12),0,
IF($AG$1=5,1,0))</f>
        <v>0</v>
      </c>
    </row>
    <row r="13" spans="1:50" s="123" customFormat="1" ht="11.25">
      <c r="A13" s="113" t="str">
        <f>IF(ISBLANK('Informations clients'!A13),"",'Informations clients'!A13)</f>
        <v/>
      </c>
      <c r="B13" s="124" t="str">
        <f>IF(ISBLANK('Informations clients'!C13),"",'Informations clients'!C13)</f>
        <v/>
      </c>
      <c r="C13" s="124" t="str">
        <f>IF(ISBLANK('Informations clients'!E13),"",'Informations clients'!E13)</f>
        <v/>
      </c>
      <c r="D13" s="126" t="str">
        <f>IF(ISBLANK('Informations clients'!G13),"",'Informations clients'!G13)</f>
        <v/>
      </c>
      <c r="E13" s="114"/>
      <c r="F13" s="127"/>
      <c r="G13" s="128"/>
      <c r="H13" s="114"/>
      <c r="I13" s="127"/>
      <c r="J13" s="129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14"/>
      <c r="AA13" s="131"/>
      <c r="AB13" s="115"/>
      <c r="AC13" s="116"/>
      <c r="AD13" s="117">
        <f>+IF(ISBLANK('Informations clients'!I13),0,
IF($AG$1=MONTH('Informations clients'!K13),1,0))</f>
        <v>0</v>
      </c>
      <c r="AE13" s="118">
        <f>+IF(ISBLANK('Informations clients'!J13),0,
IF(MONTH('Informations clients'!K13)=$AG$1,1,0))</f>
        <v>0</v>
      </c>
      <c r="AF13" s="119"/>
      <c r="AG13" s="117">
        <f>+IF(ISBLANK('Informations clients'!N13),0,
INDEX(Technique!$B$11:$F$23,MATCH($AG$1,Technique!$B$11:$B$23,0),MATCH(VLOOKUP('Informations clients'!N13,Technique!$A$4:$B$6,2,FALSE),Technique!$B$11:$F$11,0)))</f>
        <v>0</v>
      </c>
      <c r="AH13" s="120">
        <f>+IF(ISBLANK('Informations clients'!O13),0,
IF(VLOOKUP('Informations clients'!O13,Technique!$A$79:$B$81,2,FALSE)=1,0,
IF(VLOOKUP('Informations clients'!O13,Technique!$A$79:$B$81,2,FALSE)=2,1,
IF($AG$1=1,1,0))))</f>
        <v>0</v>
      </c>
      <c r="AI13" s="120">
        <f>+IF(ISBLANK('Informations clients'!P13),0,
IF(MONTH('Informations clients'!T13)=$AG$1,1,0))</f>
        <v>0</v>
      </c>
      <c r="AJ13" s="120">
        <f>+IF(ISBLANK('Informations clients'!Q13),0,IF($AG$1=EDATE('Informations clients'!G13,3),1,0))</f>
        <v>0</v>
      </c>
      <c r="AK13" s="120">
        <f>+IF(ISBLANK('Informations clients'!R13),0,
IF($AG$1=5,1,0))</f>
        <v>0</v>
      </c>
      <c r="AL13" s="120">
        <f>+IF(ISBLANK('Informations clients'!G13),0,IF($AG$1=3,1,0))</f>
        <v>0</v>
      </c>
      <c r="AM13" s="120">
        <f>+IF(ISBLANK('Informations clients'!G13),0,IF($AG$1=3,1,0))</f>
        <v>0</v>
      </c>
      <c r="AN13" s="120">
        <f>IF(ISBLANK('Informations clients'!U13),0,
IF($AG$1=12,1,0))</f>
        <v>0</v>
      </c>
      <c r="AO13" s="120">
        <f>IF(ISBLANK('Informations clients'!#REF!),0,
IF($AG$1=6,1,0))</f>
        <v>1</v>
      </c>
      <c r="AP13" s="120">
        <f>IF(ISBLANK('Informations clients'!#REF!),0,
IF($AG$1=12,1,0))</f>
        <v>0</v>
      </c>
      <c r="AQ13" s="120">
        <f>+IF(ISBLANK('Informations clients'!X13),0,IF($AG$1=2,1,0))</f>
        <v>0</v>
      </c>
      <c r="AR13" s="120">
        <f>IF(ISBLANK('Informations clients'!L13),0,
IF($AG$1=2,1,0))</f>
        <v>0</v>
      </c>
      <c r="AS13" s="120">
        <f>IF(ISBLANK('Informations clients'!AF13),0,
IF(ISBLANK('Informations clients'!U13),0,IF(VLOOKUP('Informations clients'!AF13,Technique!$H$45:$I$48,2,FALSE)=1,0,INDEX(Technique!$B$45:$F$58,MATCH($AG$1,Technique!$B$45:$B$58,0),MATCH('Informations clients'!AF13,Technique!$B$45:$F$45,0)))))</f>
        <v>0</v>
      </c>
      <c r="AT13" s="120">
        <f>+IF(ISBLANK('Informations clients'!AF13),0,
IF(ISBLANK('Informations clients'!V13),0,IF(VLOOKUP('Informations clients'!AF13,Technique!$H$45:$I$48,2,FALSE)=1,0,INDEX(Technique!$B$62:$F$75,MATCH($AG$1,Technique!$B$62:$B$75,0),MATCH('Informations clients'!AF13,Technique!$B$62:$F$62,0)))))</f>
        <v>0</v>
      </c>
      <c r="AU13" s="120">
        <f>+IF(ISBLANK('Informations clients'!AF13),0,
IF(AND($AG$1=5,VLOOKUP('Informations clients'!AF13,Technique!$H$45:$I$48,2,FALSE)=4),1,0))</f>
        <v>0</v>
      </c>
      <c r="AV13" s="120">
        <f>+IF(ISBLANK('Informations clients'!X13),0,IF($AG$1=5,1,0))</f>
        <v>0</v>
      </c>
      <c r="AW13" s="121"/>
      <c r="AX13" s="122">
        <f>+IF(ISBLANK('Informations clients'!AG13),0,
IF($AG$1=5,1,0))</f>
        <v>0</v>
      </c>
    </row>
    <row r="14" spans="1:50" s="123" customFormat="1" ht="11.25">
      <c r="A14" s="113" t="str">
        <f>IF(ISBLANK('Informations clients'!A14),"",'Informations clients'!A14)</f>
        <v/>
      </c>
      <c r="B14" s="124" t="str">
        <f>IF(ISBLANK('Informations clients'!C14),"",'Informations clients'!C14)</f>
        <v/>
      </c>
      <c r="C14" s="124" t="str">
        <f>IF(ISBLANK('Informations clients'!E14),"",'Informations clients'!E14)</f>
        <v/>
      </c>
      <c r="D14" s="126" t="str">
        <f>IF(ISBLANK('Informations clients'!G14),"",'Informations clients'!G14)</f>
        <v/>
      </c>
      <c r="E14" s="114"/>
      <c r="F14" s="127"/>
      <c r="G14" s="128"/>
      <c r="H14" s="114"/>
      <c r="I14" s="127"/>
      <c r="J14" s="129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14"/>
      <c r="AA14" s="131"/>
      <c r="AB14" s="115"/>
      <c r="AC14" s="116"/>
      <c r="AD14" s="117">
        <f>+IF(ISBLANK('Informations clients'!I14),0,
IF($AG$1=MONTH('Informations clients'!K14),1,0))</f>
        <v>0</v>
      </c>
      <c r="AE14" s="118">
        <f>+IF(ISBLANK('Informations clients'!J14),0,
IF(MONTH('Informations clients'!K14)=$AG$1,1,0))</f>
        <v>0</v>
      </c>
      <c r="AF14" s="119"/>
      <c r="AG14" s="117">
        <f>+IF(ISBLANK('Informations clients'!N14),0,
INDEX(Technique!$B$11:$F$23,MATCH($AG$1,Technique!$B$11:$B$23,0),MATCH(VLOOKUP('Informations clients'!N14,Technique!$A$4:$B$6,2,FALSE),Technique!$B$11:$F$11,0)))</f>
        <v>0</v>
      </c>
      <c r="AH14" s="120">
        <f>+IF(ISBLANK('Informations clients'!O14),0,
IF(VLOOKUP('Informations clients'!O14,Technique!$A$79:$B$81,2,FALSE)=1,0,
IF(VLOOKUP('Informations clients'!O14,Technique!$A$79:$B$81,2,FALSE)=2,1,
IF($AG$1=1,1,0))))</f>
        <v>0</v>
      </c>
      <c r="AI14" s="120">
        <f>+IF(ISBLANK('Informations clients'!P14),0,
IF(MONTH('Informations clients'!T14)=$AG$1,1,0))</f>
        <v>0</v>
      </c>
      <c r="AJ14" s="120">
        <f>+IF(ISBLANK('Informations clients'!Q14),0,IF($AG$1=EDATE('Informations clients'!G14,3),1,0))</f>
        <v>0</v>
      </c>
      <c r="AK14" s="120">
        <f>+IF(ISBLANK('Informations clients'!R14),0,
IF($AG$1=5,1,0))</f>
        <v>0</v>
      </c>
      <c r="AL14" s="120">
        <f>+IF(ISBLANK('Informations clients'!G14),0,IF($AG$1=3,1,0))</f>
        <v>0</v>
      </c>
      <c r="AM14" s="120">
        <f>+IF(ISBLANK('Informations clients'!G14),0,IF($AG$1=3,1,0))</f>
        <v>0</v>
      </c>
      <c r="AN14" s="120">
        <f>IF(ISBLANK('Informations clients'!U14),0,
IF($AG$1=12,1,0))</f>
        <v>0</v>
      </c>
      <c r="AO14" s="120">
        <f>IF(ISBLANK('Informations clients'!#REF!),0,
IF($AG$1=6,1,0))</f>
        <v>1</v>
      </c>
      <c r="AP14" s="120">
        <f>IF(ISBLANK('Informations clients'!#REF!),0,
IF($AG$1=12,1,0))</f>
        <v>0</v>
      </c>
      <c r="AQ14" s="120">
        <f>+IF(ISBLANK('Informations clients'!X14),0,IF($AG$1=2,1,0))</f>
        <v>0</v>
      </c>
      <c r="AR14" s="120">
        <f>IF(ISBLANK('Informations clients'!L14),0,
IF($AG$1=2,1,0))</f>
        <v>0</v>
      </c>
      <c r="AS14" s="120">
        <f>IF(ISBLANK('Informations clients'!AF14),0,
IF(ISBLANK('Informations clients'!U14),0,IF(VLOOKUP('Informations clients'!AF14,Technique!$H$45:$I$48,2,FALSE)=1,0,INDEX(Technique!$B$45:$F$58,MATCH($AG$1,Technique!$B$45:$B$58,0),MATCH('Informations clients'!AF14,Technique!$B$45:$F$45,0)))))</f>
        <v>0</v>
      </c>
      <c r="AT14" s="120">
        <f>+IF(ISBLANK('Informations clients'!AF14),0,
IF(ISBLANK('Informations clients'!V14),0,IF(VLOOKUP('Informations clients'!AF14,Technique!$H$45:$I$48,2,FALSE)=1,0,INDEX(Technique!$B$62:$F$75,MATCH($AG$1,Technique!$B$62:$B$75,0),MATCH('Informations clients'!AF14,Technique!$B$62:$F$62,0)))))</f>
        <v>0</v>
      </c>
      <c r="AU14" s="120">
        <f>+IF(ISBLANK('Informations clients'!AF14),0,
IF(AND($AG$1=5,VLOOKUP('Informations clients'!AF14,Technique!$H$45:$I$48,2,FALSE)=4),1,0))</f>
        <v>0</v>
      </c>
      <c r="AV14" s="120">
        <f>+IF(ISBLANK('Informations clients'!X14),0,IF($AG$1=5,1,0))</f>
        <v>0</v>
      </c>
      <c r="AW14" s="121"/>
      <c r="AX14" s="122">
        <f>+IF(ISBLANK('Informations clients'!AG14),0,
IF($AG$1=5,1,0))</f>
        <v>0</v>
      </c>
    </row>
    <row r="15" spans="1:50" s="123" customFormat="1" ht="11.25">
      <c r="A15" s="113" t="str">
        <f>IF(ISBLANK('Informations clients'!A15),"",'Informations clients'!A15)</f>
        <v/>
      </c>
      <c r="B15" s="124" t="str">
        <f>IF(ISBLANK('Informations clients'!C15),"",'Informations clients'!C15)</f>
        <v/>
      </c>
      <c r="C15" s="124" t="str">
        <f>IF(ISBLANK('Informations clients'!E15),"",'Informations clients'!E15)</f>
        <v/>
      </c>
      <c r="D15" s="126" t="str">
        <f>IF(ISBLANK('Informations clients'!G15),"",'Informations clients'!G15)</f>
        <v/>
      </c>
      <c r="E15" s="114"/>
      <c r="F15" s="127"/>
      <c r="G15" s="128"/>
      <c r="H15" s="114"/>
      <c r="I15" s="127"/>
      <c r="J15" s="129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14"/>
      <c r="AA15" s="131"/>
      <c r="AB15" s="115"/>
      <c r="AC15" s="116"/>
      <c r="AD15" s="117">
        <f>+IF(ISBLANK('Informations clients'!I15),0,
IF($AG$1=MONTH('Informations clients'!K15),1,0))</f>
        <v>0</v>
      </c>
      <c r="AE15" s="118">
        <f>+IF(ISBLANK('Informations clients'!J15),0,
IF(MONTH('Informations clients'!K15)=$AG$1,1,0))</f>
        <v>0</v>
      </c>
      <c r="AF15" s="119"/>
      <c r="AG15" s="117">
        <f>+IF(ISBLANK('Informations clients'!N15),0,
INDEX(Technique!$B$11:$F$23,MATCH($AG$1,Technique!$B$11:$B$23,0),MATCH(VLOOKUP('Informations clients'!N15,Technique!$A$4:$B$6,2,FALSE),Technique!$B$11:$F$11,0)))</f>
        <v>0</v>
      </c>
      <c r="AH15" s="120">
        <f>+IF(ISBLANK('Informations clients'!O15),0,
IF(VLOOKUP('Informations clients'!O15,Technique!$A$79:$B$81,2,FALSE)=1,0,
IF(VLOOKUP('Informations clients'!O15,Technique!$A$79:$B$81,2,FALSE)=2,1,
IF($AG$1=1,1,0))))</f>
        <v>0</v>
      </c>
      <c r="AI15" s="120">
        <f>+IF(ISBLANK('Informations clients'!P15),0,
IF(MONTH('Informations clients'!T15)=$AG$1,1,0))</f>
        <v>0</v>
      </c>
      <c r="AJ15" s="120">
        <f>+IF(ISBLANK('Informations clients'!Q15),0,IF($AG$1=EDATE('Informations clients'!G15,3),1,0))</f>
        <v>0</v>
      </c>
      <c r="AK15" s="120">
        <f>+IF(ISBLANK('Informations clients'!R15),0,
IF($AG$1=5,1,0))</f>
        <v>0</v>
      </c>
      <c r="AL15" s="120">
        <f>+IF(ISBLANK('Informations clients'!G15),0,IF($AG$1=3,1,0))</f>
        <v>0</v>
      </c>
      <c r="AM15" s="120">
        <f>+IF(ISBLANK('Informations clients'!G15),0,IF($AG$1=3,1,0))</f>
        <v>0</v>
      </c>
      <c r="AN15" s="120">
        <f>IF(ISBLANK('Informations clients'!U15),0,
IF($AG$1=12,1,0))</f>
        <v>0</v>
      </c>
      <c r="AO15" s="120">
        <f>IF(ISBLANK('Informations clients'!#REF!),0,
IF($AG$1=6,1,0))</f>
        <v>1</v>
      </c>
      <c r="AP15" s="120">
        <f>IF(ISBLANK('Informations clients'!#REF!),0,
IF($AG$1=12,1,0))</f>
        <v>0</v>
      </c>
      <c r="AQ15" s="120">
        <f>+IF(ISBLANK('Informations clients'!X15),0,IF($AG$1=2,1,0))</f>
        <v>0</v>
      </c>
      <c r="AR15" s="120">
        <f>IF(ISBLANK('Informations clients'!L15),0,
IF($AG$1=2,1,0))</f>
        <v>0</v>
      </c>
      <c r="AS15" s="120">
        <f>IF(ISBLANK('Informations clients'!AF15),0,
IF(ISBLANK('Informations clients'!U15),0,IF(VLOOKUP('Informations clients'!AF15,Technique!$H$45:$I$48,2,FALSE)=1,0,INDEX(Technique!$B$45:$F$58,MATCH($AG$1,Technique!$B$45:$B$58,0),MATCH('Informations clients'!AF15,Technique!$B$45:$F$45,0)))))</f>
        <v>0</v>
      </c>
      <c r="AT15" s="120">
        <f>+IF(ISBLANK('Informations clients'!AF15),0,
IF(ISBLANK('Informations clients'!V15),0,IF(VLOOKUP('Informations clients'!AF15,Technique!$H$45:$I$48,2,FALSE)=1,0,INDEX(Technique!$B$62:$F$75,MATCH($AG$1,Technique!$B$62:$B$75,0),MATCH('Informations clients'!AF15,Technique!$B$62:$F$62,0)))))</f>
        <v>0</v>
      </c>
      <c r="AU15" s="120">
        <f>+IF(ISBLANK('Informations clients'!AF15),0,
IF(AND($AG$1=5,VLOOKUP('Informations clients'!AF15,Technique!$H$45:$I$48,2,FALSE)=4),1,0))</f>
        <v>0</v>
      </c>
      <c r="AV15" s="120">
        <f>+IF(ISBLANK('Informations clients'!X15),0,IF($AG$1=5,1,0))</f>
        <v>0</v>
      </c>
      <c r="AW15" s="121"/>
      <c r="AX15" s="122">
        <f>+IF(ISBLANK('Informations clients'!AG15),0,
IF($AG$1=5,1,0))</f>
        <v>0</v>
      </c>
    </row>
    <row r="16" spans="1:50" s="123" customFormat="1" ht="11.25">
      <c r="A16" s="113" t="str">
        <f>IF(ISBLANK('Informations clients'!A16),"",'Informations clients'!A16)</f>
        <v/>
      </c>
      <c r="B16" s="124" t="str">
        <f>IF(ISBLANK('Informations clients'!C16),"",'Informations clients'!C16)</f>
        <v/>
      </c>
      <c r="C16" s="124" t="str">
        <f>IF(ISBLANK('Informations clients'!E16),"",'Informations clients'!E16)</f>
        <v/>
      </c>
      <c r="D16" s="126" t="str">
        <f>IF(ISBLANK('Informations clients'!G16),"",'Informations clients'!G16)</f>
        <v/>
      </c>
      <c r="E16" s="114"/>
      <c r="F16" s="127"/>
      <c r="G16" s="128"/>
      <c r="H16" s="114"/>
      <c r="I16" s="127"/>
      <c r="J16" s="129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14"/>
      <c r="AA16" s="131"/>
      <c r="AB16" s="115"/>
      <c r="AC16" s="116"/>
      <c r="AD16" s="117">
        <f>+IF(ISBLANK('Informations clients'!I16),0,
IF($AG$1=MONTH('Informations clients'!K16),1,0))</f>
        <v>0</v>
      </c>
      <c r="AE16" s="118">
        <f>+IF(ISBLANK('Informations clients'!J16),0,
IF(MONTH('Informations clients'!K16)=$AG$1,1,0))</f>
        <v>0</v>
      </c>
      <c r="AF16" s="119"/>
      <c r="AG16" s="117">
        <f>+IF(ISBLANK('Informations clients'!N16),0,
INDEX(Technique!$B$11:$F$23,MATCH($AG$1,Technique!$B$11:$B$23,0),MATCH(VLOOKUP('Informations clients'!N16,Technique!$A$4:$B$6,2,FALSE),Technique!$B$11:$F$11,0)))</f>
        <v>0</v>
      </c>
      <c r="AH16" s="120">
        <f>+IF(ISBLANK('Informations clients'!O16),0,
IF(VLOOKUP('Informations clients'!O16,Technique!$A$79:$B$81,2,FALSE)=1,0,
IF(VLOOKUP('Informations clients'!O16,Technique!$A$79:$B$81,2,FALSE)=2,1,
IF($AG$1=1,1,0))))</f>
        <v>0</v>
      </c>
      <c r="AI16" s="120">
        <f>+IF(ISBLANK('Informations clients'!P16),0,
IF(MONTH('Informations clients'!T16)=$AG$1,1,0))</f>
        <v>0</v>
      </c>
      <c r="AJ16" s="120">
        <f>+IF(ISBLANK('Informations clients'!Q16),0,IF($AG$1=EDATE('Informations clients'!G16,3),1,0))</f>
        <v>0</v>
      </c>
      <c r="AK16" s="120">
        <f>+IF(ISBLANK('Informations clients'!R16),0,
IF($AG$1=5,1,0))</f>
        <v>0</v>
      </c>
      <c r="AL16" s="120">
        <f>+IF(ISBLANK('Informations clients'!G16),0,IF($AG$1=3,1,0))</f>
        <v>0</v>
      </c>
      <c r="AM16" s="120">
        <f>+IF(ISBLANK('Informations clients'!G16),0,IF($AG$1=3,1,0))</f>
        <v>0</v>
      </c>
      <c r="AN16" s="120">
        <f>IF(ISBLANK('Informations clients'!U16),0,
IF($AG$1=12,1,0))</f>
        <v>0</v>
      </c>
      <c r="AO16" s="120">
        <f>IF(ISBLANK('Informations clients'!#REF!),0,
IF($AG$1=6,1,0))</f>
        <v>1</v>
      </c>
      <c r="AP16" s="120">
        <f>IF(ISBLANK('Informations clients'!#REF!),0,
IF($AG$1=12,1,0))</f>
        <v>0</v>
      </c>
      <c r="AQ16" s="120">
        <f>+IF(ISBLANK('Informations clients'!X16),0,IF($AG$1=2,1,0))</f>
        <v>0</v>
      </c>
      <c r="AR16" s="120">
        <f>IF(ISBLANK('Informations clients'!L16),0,
IF($AG$1=2,1,0))</f>
        <v>0</v>
      </c>
      <c r="AS16" s="120">
        <f>IF(ISBLANK('Informations clients'!AF16),0,
IF(ISBLANK('Informations clients'!U16),0,IF(VLOOKUP('Informations clients'!AF16,Technique!$H$45:$I$48,2,FALSE)=1,0,INDEX(Technique!$B$45:$F$58,MATCH($AG$1,Technique!$B$45:$B$58,0),MATCH('Informations clients'!AF16,Technique!$B$45:$F$45,0)))))</f>
        <v>0</v>
      </c>
      <c r="AT16" s="120">
        <f>+IF(ISBLANK('Informations clients'!AF16),0,
IF(ISBLANK('Informations clients'!V16),0,IF(VLOOKUP('Informations clients'!AF16,Technique!$H$45:$I$48,2,FALSE)=1,0,INDEX(Technique!$B$62:$F$75,MATCH($AG$1,Technique!$B$62:$B$75,0),MATCH('Informations clients'!AF16,Technique!$B$62:$F$62,0)))))</f>
        <v>0</v>
      </c>
      <c r="AU16" s="120">
        <f>+IF(ISBLANK('Informations clients'!AF16),0,
IF(AND($AG$1=5,VLOOKUP('Informations clients'!AF16,Technique!$H$45:$I$48,2,FALSE)=4),1,0))</f>
        <v>0</v>
      </c>
      <c r="AV16" s="120">
        <f>+IF(ISBLANK('Informations clients'!X16),0,IF($AG$1=5,1,0))</f>
        <v>0</v>
      </c>
      <c r="AW16" s="121"/>
      <c r="AX16" s="122">
        <f>+IF(ISBLANK('Informations clients'!AG16),0,
IF($AG$1=5,1,0))</f>
        <v>0</v>
      </c>
    </row>
    <row r="17" spans="1:50" s="123" customFormat="1" ht="11.25">
      <c r="A17" s="113" t="str">
        <f>IF(ISBLANK('Informations clients'!A17),"",'Informations clients'!A17)</f>
        <v/>
      </c>
      <c r="B17" s="124" t="str">
        <f>IF(ISBLANK('Informations clients'!C17),"",'Informations clients'!C17)</f>
        <v/>
      </c>
      <c r="C17" s="124" t="str">
        <f>IF(ISBLANK('Informations clients'!E17),"",'Informations clients'!E17)</f>
        <v/>
      </c>
      <c r="D17" s="126" t="str">
        <f>IF(ISBLANK('Informations clients'!G17),"",'Informations clients'!G17)</f>
        <v/>
      </c>
      <c r="E17" s="114"/>
      <c r="F17" s="127"/>
      <c r="G17" s="128"/>
      <c r="H17" s="114"/>
      <c r="I17" s="127"/>
      <c r="J17" s="129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14"/>
      <c r="AA17" s="131"/>
      <c r="AB17" s="115"/>
      <c r="AC17" s="116"/>
      <c r="AD17" s="117">
        <f>+IF(ISBLANK('Informations clients'!I17),0,
IF($AG$1=MONTH('Informations clients'!K17),1,0))</f>
        <v>0</v>
      </c>
      <c r="AE17" s="118">
        <f>+IF(ISBLANK('Informations clients'!J17),0,
IF(MONTH('Informations clients'!K17)=$AG$1,1,0))</f>
        <v>0</v>
      </c>
      <c r="AF17" s="119"/>
      <c r="AG17" s="117">
        <f>+IF(ISBLANK('Informations clients'!N17),0,
INDEX(Technique!$B$11:$F$23,MATCH($AG$1,Technique!$B$11:$B$23,0),MATCH(VLOOKUP('Informations clients'!N17,Technique!$A$4:$B$6,2,FALSE),Technique!$B$11:$F$11,0)))</f>
        <v>0</v>
      </c>
      <c r="AH17" s="120">
        <f>+IF(ISBLANK('Informations clients'!O17),0,
IF(VLOOKUP('Informations clients'!O17,Technique!$A$79:$B$81,2,FALSE)=1,0,
IF(VLOOKUP('Informations clients'!O17,Technique!$A$79:$B$81,2,FALSE)=2,1,
IF($AG$1=1,1,0))))</f>
        <v>0</v>
      </c>
      <c r="AI17" s="120">
        <f>+IF(ISBLANK('Informations clients'!P17),0,
IF(MONTH('Informations clients'!T17)=$AG$1,1,0))</f>
        <v>0</v>
      </c>
      <c r="AJ17" s="120">
        <f>+IF(ISBLANK('Informations clients'!Q17),0,IF($AG$1=EDATE('Informations clients'!G17,3),1,0))</f>
        <v>0</v>
      </c>
      <c r="AK17" s="120">
        <f>+IF(ISBLANK('Informations clients'!R17),0,
IF($AG$1=5,1,0))</f>
        <v>0</v>
      </c>
      <c r="AL17" s="120">
        <f>+IF(ISBLANK('Informations clients'!G17),0,IF($AG$1=3,1,0))</f>
        <v>0</v>
      </c>
      <c r="AM17" s="120">
        <f>+IF(ISBLANK('Informations clients'!G17),0,IF($AG$1=3,1,0))</f>
        <v>0</v>
      </c>
      <c r="AN17" s="120">
        <f>IF(ISBLANK('Informations clients'!U17),0,
IF($AG$1=12,1,0))</f>
        <v>0</v>
      </c>
      <c r="AO17" s="120">
        <f>IF(ISBLANK('Informations clients'!#REF!),0,
IF($AG$1=6,1,0))</f>
        <v>1</v>
      </c>
      <c r="AP17" s="120">
        <f>IF(ISBLANK('Informations clients'!#REF!),0,
IF($AG$1=12,1,0))</f>
        <v>0</v>
      </c>
      <c r="AQ17" s="120">
        <f>+IF(ISBLANK('Informations clients'!X17),0,IF($AG$1=2,1,0))</f>
        <v>0</v>
      </c>
      <c r="AR17" s="120">
        <f>IF(ISBLANK('Informations clients'!L17),0,
IF($AG$1=2,1,0))</f>
        <v>0</v>
      </c>
      <c r="AS17" s="120">
        <f>IF(ISBLANK('Informations clients'!AF17),0,
IF(ISBLANK('Informations clients'!U17),0,IF(VLOOKUP('Informations clients'!AF17,Technique!$H$45:$I$48,2,FALSE)=1,0,INDEX(Technique!$B$45:$F$58,MATCH($AG$1,Technique!$B$45:$B$58,0),MATCH('Informations clients'!AF17,Technique!$B$45:$F$45,0)))))</f>
        <v>0</v>
      </c>
      <c r="AT17" s="120">
        <f>+IF(ISBLANK('Informations clients'!AF17),0,
IF(ISBLANK('Informations clients'!V17),0,IF(VLOOKUP('Informations clients'!AF17,Technique!$H$45:$I$48,2,FALSE)=1,0,INDEX(Technique!$B$62:$F$75,MATCH($AG$1,Technique!$B$62:$B$75,0),MATCH('Informations clients'!AF17,Technique!$B$62:$F$62,0)))))</f>
        <v>0</v>
      </c>
      <c r="AU17" s="120">
        <f>+IF(ISBLANK('Informations clients'!AF17),0,
IF(AND($AG$1=5,VLOOKUP('Informations clients'!AF17,Technique!$H$45:$I$48,2,FALSE)=4),1,0))</f>
        <v>0</v>
      </c>
      <c r="AV17" s="120">
        <f>+IF(ISBLANK('Informations clients'!X17),0,IF($AG$1=5,1,0))</f>
        <v>0</v>
      </c>
      <c r="AW17" s="121"/>
      <c r="AX17" s="122">
        <f>+IF(ISBLANK('Informations clients'!AG17),0,
IF($AG$1=5,1,0))</f>
        <v>0</v>
      </c>
    </row>
    <row r="18" spans="1:50" s="123" customFormat="1" ht="11.25">
      <c r="A18" s="113" t="str">
        <f>IF(ISBLANK('Informations clients'!A18),"",'Informations clients'!A18)</f>
        <v/>
      </c>
      <c r="B18" s="124" t="str">
        <f>IF(ISBLANK('Informations clients'!C18),"",'Informations clients'!C18)</f>
        <v/>
      </c>
      <c r="C18" s="124" t="str">
        <f>IF(ISBLANK('Informations clients'!E18),"",'Informations clients'!E18)</f>
        <v/>
      </c>
      <c r="D18" s="126" t="str">
        <f>IF(ISBLANK('Informations clients'!G18),"",'Informations clients'!G18)</f>
        <v/>
      </c>
      <c r="E18" s="114"/>
      <c r="F18" s="127"/>
      <c r="G18" s="128"/>
      <c r="H18" s="114"/>
      <c r="I18" s="127"/>
      <c r="J18" s="129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14"/>
      <c r="AA18" s="131"/>
      <c r="AB18" s="115"/>
      <c r="AC18" s="116"/>
      <c r="AD18" s="117">
        <f>+IF(ISBLANK('Informations clients'!I18),0,
IF($AG$1=MONTH('Informations clients'!K18),1,0))</f>
        <v>0</v>
      </c>
      <c r="AE18" s="118">
        <f>+IF(ISBLANK('Informations clients'!J18),0,
IF(MONTH('Informations clients'!K18)=$AG$1,1,0))</f>
        <v>0</v>
      </c>
      <c r="AF18" s="119"/>
      <c r="AG18" s="117">
        <f>+IF(ISBLANK('Informations clients'!N18),0,
INDEX(Technique!$B$11:$F$23,MATCH($AG$1,Technique!$B$11:$B$23,0),MATCH(VLOOKUP('Informations clients'!N18,Technique!$A$4:$B$6,2,FALSE),Technique!$B$11:$F$11,0)))</f>
        <v>0</v>
      </c>
      <c r="AH18" s="120">
        <f>+IF(ISBLANK('Informations clients'!O18),0,
IF(VLOOKUP('Informations clients'!O18,Technique!$A$79:$B$81,2,FALSE)=1,0,
IF(VLOOKUP('Informations clients'!O18,Technique!$A$79:$B$81,2,FALSE)=2,1,
IF($AG$1=1,1,0))))</f>
        <v>0</v>
      </c>
      <c r="AI18" s="120">
        <f>+IF(ISBLANK('Informations clients'!P18),0,
IF(MONTH('Informations clients'!T18)=$AG$1,1,0))</f>
        <v>0</v>
      </c>
      <c r="AJ18" s="120">
        <f>+IF(ISBLANK('Informations clients'!Q18),0,IF($AG$1=EDATE('Informations clients'!G18,3),1,0))</f>
        <v>0</v>
      </c>
      <c r="AK18" s="120">
        <f>+IF(ISBLANK('Informations clients'!R18),0,
IF($AG$1=5,1,0))</f>
        <v>0</v>
      </c>
      <c r="AL18" s="120">
        <f>+IF(ISBLANK('Informations clients'!G18),0,IF($AG$1=3,1,0))</f>
        <v>0</v>
      </c>
      <c r="AM18" s="120">
        <f>+IF(ISBLANK('Informations clients'!G18),0,IF($AG$1=3,1,0))</f>
        <v>0</v>
      </c>
      <c r="AN18" s="120">
        <f>IF(ISBLANK('Informations clients'!U18),0,
IF($AG$1=12,1,0))</f>
        <v>0</v>
      </c>
      <c r="AO18" s="120">
        <f>IF(ISBLANK('Informations clients'!#REF!),0,
IF($AG$1=6,1,0))</f>
        <v>1</v>
      </c>
      <c r="AP18" s="120">
        <f>IF(ISBLANK('Informations clients'!#REF!),0,
IF($AG$1=12,1,0))</f>
        <v>0</v>
      </c>
      <c r="AQ18" s="120">
        <f>+IF(ISBLANK('Informations clients'!X18),0,IF($AG$1=2,1,0))</f>
        <v>0</v>
      </c>
      <c r="AR18" s="120">
        <f>IF(ISBLANK('Informations clients'!L18),0,
IF($AG$1=2,1,0))</f>
        <v>0</v>
      </c>
      <c r="AS18" s="120">
        <f>IF(ISBLANK('Informations clients'!AF18),0,
IF(ISBLANK('Informations clients'!U18),0,IF(VLOOKUP('Informations clients'!AF18,Technique!$H$45:$I$48,2,FALSE)=1,0,INDEX(Technique!$B$45:$F$58,MATCH($AG$1,Technique!$B$45:$B$58,0),MATCH('Informations clients'!AF18,Technique!$B$45:$F$45,0)))))</f>
        <v>0</v>
      </c>
      <c r="AT18" s="120">
        <f>+IF(ISBLANK('Informations clients'!AF18),0,
IF(ISBLANK('Informations clients'!V18),0,IF(VLOOKUP('Informations clients'!AF18,Technique!$H$45:$I$48,2,FALSE)=1,0,INDEX(Technique!$B$62:$F$75,MATCH($AG$1,Technique!$B$62:$B$75,0),MATCH('Informations clients'!AF18,Technique!$B$62:$F$62,0)))))</f>
        <v>0</v>
      </c>
      <c r="AU18" s="120">
        <f>+IF(ISBLANK('Informations clients'!AF18),0,
IF(AND($AG$1=5,VLOOKUP('Informations clients'!AF18,Technique!$H$45:$I$48,2,FALSE)=4),1,0))</f>
        <v>0</v>
      </c>
      <c r="AV18" s="120">
        <f>+IF(ISBLANK('Informations clients'!X18),0,IF($AG$1=5,1,0))</f>
        <v>0</v>
      </c>
      <c r="AW18" s="121"/>
      <c r="AX18" s="122">
        <f>+IF(ISBLANK('Informations clients'!AG18),0,
IF($AG$1=5,1,0))</f>
        <v>0</v>
      </c>
    </row>
    <row r="19" spans="1:50" s="123" customFormat="1" ht="11.25">
      <c r="A19" s="113" t="str">
        <f>IF(ISBLANK('Informations clients'!A19),"",'Informations clients'!A19)</f>
        <v/>
      </c>
      <c r="B19" s="124" t="str">
        <f>IF(ISBLANK('Informations clients'!C19),"",'Informations clients'!C19)</f>
        <v/>
      </c>
      <c r="C19" s="124" t="str">
        <f>IF(ISBLANK('Informations clients'!E19),"",'Informations clients'!E19)</f>
        <v/>
      </c>
      <c r="D19" s="126" t="str">
        <f>IF(ISBLANK('Informations clients'!G19),"",'Informations clients'!G19)</f>
        <v/>
      </c>
      <c r="E19" s="114"/>
      <c r="F19" s="127"/>
      <c r="G19" s="128"/>
      <c r="H19" s="114"/>
      <c r="I19" s="127"/>
      <c r="J19" s="129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14"/>
      <c r="AA19" s="131"/>
      <c r="AB19" s="115"/>
      <c r="AC19" s="116"/>
      <c r="AD19" s="117">
        <f>+IF(ISBLANK('Informations clients'!I19),0,
IF($AG$1=MONTH('Informations clients'!K19),1,0))</f>
        <v>0</v>
      </c>
      <c r="AE19" s="118">
        <f>+IF(ISBLANK('Informations clients'!J19),0,
IF(MONTH('Informations clients'!K19)=$AG$1,1,0))</f>
        <v>0</v>
      </c>
      <c r="AF19" s="119"/>
      <c r="AG19" s="117">
        <f>+IF(ISBLANK('Informations clients'!N19),0,
INDEX(Technique!$B$11:$F$23,MATCH($AG$1,Technique!$B$11:$B$23,0),MATCH(VLOOKUP('Informations clients'!N19,Technique!$A$4:$B$6,2,FALSE),Technique!$B$11:$F$11,0)))</f>
        <v>0</v>
      </c>
      <c r="AH19" s="120">
        <f>+IF(ISBLANK('Informations clients'!O19),0,
IF(VLOOKUP('Informations clients'!O19,Technique!$A$79:$B$81,2,FALSE)=1,0,
IF(VLOOKUP('Informations clients'!O19,Technique!$A$79:$B$81,2,FALSE)=2,1,
IF($AG$1=1,1,0))))</f>
        <v>0</v>
      </c>
      <c r="AI19" s="120">
        <f>+IF(ISBLANK('Informations clients'!P19),0,
IF(MONTH('Informations clients'!T19)=$AG$1,1,0))</f>
        <v>0</v>
      </c>
      <c r="AJ19" s="120">
        <f>+IF(ISBLANK('Informations clients'!Q19),0,IF($AG$1=EDATE('Informations clients'!G19,3),1,0))</f>
        <v>0</v>
      </c>
      <c r="AK19" s="120">
        <f>+IF(ISBLANK('Informations clients'!R19),0,
IF($AG$1=5,1,0))</f>
        <v>0</v>
      </c>
      <c r="AL19" s="120">
        <f>+IF(ISBLANK('Informations clients'!G19),0,IF($AG$1=3,1,0))</f>
        <v>0</v>
      </c>
      <c r="AM19" s="120">
        <f>+IF(ISBLANK('Informations clients'!G19),0,IF($AG$1=3,1,0))</f>
        <v>0</v>
      </c>
      <c r="AN19" s="120">
        <f>IF(ISBLANK('Informations clients'!U19),0,
IF($AG$1=12,1,0))</f>
        <v>0</v>
      </c>
      <c r="AO19" s="120">
        <f>IF(ISBLANK('Informations clients'!#REF!),0,
IF($AG$1=6,1,0))</f>
        <v>1</v>
      </c>
      <c r="AP19" s="120">
        <f>IF(ISBLANK('Informations clients'!#REF!),0,
IF($AG$1=12,1,0))</f>
        <v>0</v>
      </c>
      <c r="AQ19" s="120">
        <f>+IF(ISBLANK('Informations clients'!X19),0,IF($AG$1=2,1,0))</f>
        <v>0</v>
      </c>
      <c r="AR19" s="120">
        <f>IF(ISBLANK('Informations clients'!L19),0,
IF($AG$1=2,1,0))</f>
        <v>0</v>
      </c>
      <c r="AS19" s="120">
        <f>IF(ISBLANK('Informations clients'!AF19),0,
IF(ISBLANK('Informations clients'!U19),0,IF(VLOOKUP('Informations clients'!AF19,Technique!$H$45:$I$48,2,FALSE)=1,0,INDEX(Technique!$B$45:$F$58,MATCH($AG$1,Technique!$B$45:$B$58,0),MATCH('Informations clients'!AF19,Technique!$B$45:$F$45,0)))))</f>
        <v>0</v>
      </c>
      <c r="AT19" s="120">
        <f>+IF(ISBLANK('Informations clients'!AF19),0,
IF(ISBLANK('Informations clients'!V19),0,IF(VLOOKUP('Informations clients'!AF19,Technique!$H$45:$I$48,2,FALSE)=1,0,INDEX(Technique!$B$62:$F$75,MATCH($AG$1,Technique!$B$62:$B$75,0),MATCH('Informations clients'!AF19,Technique!$B$62:$F$62,0)))))</f>
        <v>0</v>
      </c>
      <c r="AU19" s="120">
        <f>+IF(ISBLANK('Informations clients'!AF19),0,
IF(AND($AG$1=5,VLOOKUP('Informations clients'!AF19,Technique!$H$45:$I$48,2,FALSE)=4),1,0))</f>
        <v>0</v>
      </c>
      <c r="AV19" s="120">
        <f>+IF(ISBLANK('Informations clients'!X19),0,IF($AG$1=5,1,0))</f>
        <v>0</v>
      </c>
      <c r="AW19" s="121"/>
      <c r="AX19" s="122">
        <f>+IF(ISBLANK('Informations clients'!AG19),0,
IF($AG$1=5,1,0))</f>
        <v>0</v>
      </c>
    </row>
    <row r="20" spans="1:50" s="123" customFormat="1" ht="11.25">
      <c r="A20" s="113" t="str">
        <f>IF(ISBLANK('Informations clients'!A20),"",'Informations clients'!A20)</f>
        <v/>
      </c>
      <c r="B20" s="124" t="str">
        <f>IF(ISBLANK('Informations clients'!C20),"",'Informations clients'!C20)</f>
        <v/>
      </c>
      <c r="C20" s="124" t="str">
        <f>IF(ISBLANK('Informations clients'!E20),"",'Informations clients'!E20)</f>
        <v/>
      </c>
      <c r="D20" s="126" t="str">
        <f>IF(ISBLANK('Informations clients'!G20),"",'Informations clients'!G20)</f>
        <v/>
      </c>
      <c r="E20" s="114"/>
      <c r="F20" s="127"/>
      <c r="G20" s="128"/>
      <c r="H20" s="114"/>
      <c r="I20" s="127"/>
      <c r="J20" s="129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14"/>
      <c r="AA20" s="131"/>
      <c r="AB20" s="115"/>
      <c r="AC20" s="116"/>
      <c r="AD20" s="117">
        <f>+IF(ISBLANK('Informations clients'!I20),0,
IF($AG$1=MONTH('Informations clients'!K20),1,0))</f>
        <v>0</v>
      </c>
      <c r="AE20" s="118">
        <f>+IF(ISBLANK('Informations clients'!J20),0,
IF(MONTH('Informations clients'!K20)=$AG$1,1,0))</f>
        <v>0</v>
      </c>
      <c r="AF20" s="119"/>
      <c r="AG20" s="117">
        <f>+IF(ISBLANK('Informations clients'!N20),0,
INDEX(Technique!$B$11:$F$23,MATCH($AG$1,Technique!$B$11:$B$23,0),MATCH(VLOOKUP('Informations clients'!N20,Technique!$A$4:$B$6,2,FALSE),Technique!$B$11:$F$11,0)))</f>
        <v>0</v>
      </c>
      <c r="AH20" s="120">
        <f>+IF(ISBLANK('Informations clients'!O20),0,
IF(VLOOKUP('Informations clients'!O20,Technique!$A$79:$B$81,2,FALSE)=1,0,
IF(VLOOKUP('Informations clients'!O20,Technique!$A$79:$B$81,2,FALSE)=2,1,
IF($AG$1=1,1,0))))</f>
        <v>0</v>
      </c>
      <c r="AI20" s="120">
        <f>+IF(ISBLANK('Informations clients'!P20),0,
IF(MONTH('Informations clients'!T20)=$AG$1,1,0))</f>
        <v>0</v>
      </c>
      <c r="AJ20" s="120">
        <f>+IF(ISBLANK('Informations clients'!Q20),0,IF($AG$1=EDATE('Informations clients'!G20,3),1,0))</f>
        <v>0</v>
      </c>
      <c r="AK20" s="120">
        <f>+IF(ISBLANK('Informations clients'!R20),0,
IF($AG$1=5,1,0))</f>
        <v>0</v>
      </c>
      <c r="AL20" s="120">
        <f>+IF(ISBLANK('Informations clients'!G20),0,IF($AG$1=3,1,0))</f>
        <v>0</v>
      </c>
      <c r="AM20" s="120">
        <f>+IF(ISBLANK('Informations clients'!G20),0,IF($AG$1=3,1,0))</f>
        <v>0</v>
      </c>
      <c r="AN20" s="120">
        <f>IF(ISBLANK('Informations clients'!U20),0,
IF($AG$1=12,1,0))</f>
        <v>0</v>
      </c>
      <c r="AO20" s="120">
        <f>IF(ISBLANK('Informations clients'!#REF!),0,
IF($AG$1=6,1,0))</f>
        <v>1</v>
      </c>
      <c r="AP20" s="120">
        <f>IF(ISBLANK('Informations clients'!#REF!),0,
IF($AG$1=12,1,0))</f>
        <v>0</v>
      </c>
      <c r="AQ20" s="120">
        <f>+IF(ISBLANK('Informations clients'!X20),0,IF($AG$1=2,1,0))</f>
        <v>0</v>
      </c>
      <c r="AR20" s="120">
        <f>IF(ISBLANK('Informations clients'!L20),0,
IF($AG$1=2,1,0))</f>
        <v>0</v>
      </c>
      <c r="AS20" s="120">
        <f>IF(ISBLANK('Informations clients'!AF20),0,
IF(ISBLANK('Informations clients'!U20),0,IF(VLOOKUP('Informations clients'!AF20,Technique!$H$45:$I$48,2,FALSE)=1,0,INDEX(Technique!$B$45:$F$58,MATCH($AG$1,Technique!$B$45:$B$58,0),MATCH('Informations clients'!AF20,Technique!$B$45:$F$45,0)))))</f>
        <v>0</v>
      </c>
      <c r="AT20" s="120">
        <f>+IF(ISBLANK('Informations clients'!AF20),0,
IF(ISBLANK('Informations clients'!V20),0,IF(VLOOKUP('Informations clients'!AF20,Technique!$H$45:$I$48,2,FALSE)=1,0,INDEX(Technique!$B$62:$F$75,MATCH($AG$1,Technique!$B$62:$B$75,0),MATCH('Informations clients'!AF20,Technique!$B$62:$F$62,0)))))</f>
        <v>0</v>
      </c>
      <c r="AU20" s="120">
        <f>+IF(ISBLANK('Informations clients'!AF20),0,
IF(AND($AG$1=5,VLOOKUP('Informations clients'!AF20,Technique!$H$45:$I$48,2,FALSE)=4),1,0))</f>
        <v>0</v>
      </c>
      <c r="AV20" s="120">
        <f>+IF(ISBLANK('Informations clients'!X20),0,IF($AG$1=5,1,0))</f>
        <v>0</v>
      </c>
      <c r="AW20" s="121"/>
      <c r="AX20" s="122">
        <f>+IF(ISBLANK('Informations clients'!AG20),0,
IF($AG$1=5,1,0))</f>
        <v>0</v>
      </c>
    </row>
    <row r="21" spans="1:50" s="123" customFormat="1" ht="11.25">
      <c r="A21" s="113" t="str">
        <f>IF(ISBLANK('Informations clients'!A21),"",'Informations clients'!A21)</f>
        <v/>
      </c>
      <c r="B21" s="124" t="str">
        <f>IF(ISBLANK('Informations clients'!C21),"",'Informations clients'!C21)</f>
        <v/>
      </c>
      <c r="C21" s="124" t="str">
        <f>IF(ISBLANK('Informations clients'!E21),"",'Informations clients'!E21)</f>
        <v/>
      </c>
      <c r="D21" s="126" t="str">
        <f>IF(ISBLANK('Informations clients'!G21),"",'Informations clients'!G21)</f>
        <v/>
      </c>
      <c r="E21" s="114"/>
      <c r="F21" s="127"/>
      <c r="G21" s="128"/>
      <c r="H21" s="114"/>
      <c r="I21" s="127"/>
      <c r="J21" s="129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14"/>
      <c r="AA21" s="131"/>
      <c r="AB21" s="115"/>
      <c r="AC21" s="116"/>
      <c r="AD21" s="117">
        <f>+IF(ISBLANK('Informations clients'!I21),0,
IF($AG$1=MONTH('Informations clients'!K21),1,0))</f>
        <v>0</v>
      </c>
      <c r="AE21" s="118">
        <f>+IF(ISBLANK('Informations clients'!J21),0,
IF(MONTH('Informations clients'!K21)=$AG$1,1,0))</f>
        <v>0</v>
      </c>
      <c r="AF21" s="119"/>
      <c r="AG21" s="117">
        <f>+IF(ISBLANK('Informations clients'!N21),0,
INDEX(Technique!$B$11:$F$23,MATCH($AG$1,Technique!$B$11:$B$23,0),MATCH(VLOOKUP('Informations clients'!N21,Technique!$A$4:$B$6,2,FALSE),Technique!$B$11:$F$11,0)))</f>
        <v>0</v>
      </c>
      <c r="AH21" s="120">
        <f>+IF(ISBLANK('Informations clients'!O21),0,
IF(VLOOKUP('Informations clients'!O21,Technique!$A$79:$B$81,2,FALSE)=1,0,
IF(VLOOKUP('Informations clients'!O21,Technique!$A$79:$B$81,2,FALSE)=2,1,
IF($AG$1=1,1,0))))</f>
        <v>0</v>
      </c>
      <c r="AI21" s="120">
        <f>+IF(ISBLANK('Informations clients'!P21),0,
IF(MONTH('Informations clients'!T21)=$AG$1,1,0))</f>
        <v>0</v>
      </c>
      <c r="AJ21" s="120">
        <f>+IF(ISBLANK('Informations clients'!Q21),0,IF($AG$1=EDATE('Informations clients'!G21,3),1,0))</f>
        <v>0</v>
      </c>
      <c r="AK21" s="120">
        <f>+IF(ISBLANK('Informations clients'!R21),0,
IF($AG$1=5,1,0))</f>
        <v>0</v>
      </c>
      <c r="AL21" s="120">
        <f>+IF(ISBLANK('Informations clients'!G21),0,IF($AG$1=3,1,0))</f>
        <v>0</v>
      </c>
      <c r="AM21" s="120">
        <f>+IF(ISBLANK('Informations clients'!G21),0,IF($AG$1=3,1,0))</f>
        <v>0</v>
      </c>
      <c r="AN21" s="120">
        <f>IF(ISBLANK('Informations clients'!U21),0,
IF($AG$1=12,1,0))</f>
        <v>0</v>
      </c>
      <c r="AO21" s="120">
        <f>IF(ISBLANK('Informations clients'!#REF!),0,
IF($AG$1=6,1,0))</f>
        <v>1</v>
      </c>
      <c r="AP21" s="120">
        <f>IF(ISBLANK('Informations clients'!#REF!),0,
IF($AG$1=12,1,0))</f>
        <v>0</v>
      </c>
      <c r="AQ21" s="120">
        <f>+IF(ISBLANK('Informations clients'!X21),0,IF($AG$1=2,1,0))</f>
        <v>0</v>
      </c>
      <c r="AR21" s="120">
        <f>IF(ISBLANK('Informations clients'!L21),0,
IF($AG$1=2,1,0))</f>
        <v>0</v>
      </c>
      <c r="AS21" s="120">
        <f>IF(ISBLANK('Informations clients'!AF21),0,
IF(ISBLANK('Informations clients'!U21),0,IF(VLOOKUP('Informations clients'!AF21,Technique!$H$45:$I$48,2,FALSE)=1,0,INDEX(Technique!$B$45:$F$58,MATCH($AG$1,Technique!$B$45:$B$58,0),MATCH('Informations clients'!AF21,Technique!$B$45:$F$45,0)))))</f>
        <v>0</v>
      </c>
      <c r="AT21" s="120">
        <f>+IF(ISBLANK('Informations clients'!AF21),0,
IF(ISBLANK('Informations clients'!V21),0,IF(VLOOKUP('Informations clients'!AF21,Technique!$H$45:$I$48,2,FALSE)=1,0,INDEX(Technique!$B$62:$F$75,MATCH($AG$1,Technique!$B$62:$B$75,0),MATCH('Informations clients'!AF21,Technique!$B$62:$F$62,0)))))</f>
        <v>0</v>
      </c>
      <c r="AU21" s="120">
        <f>+IF(ISBLANK('Informations clients'!AF21),0,
IF(AND($AG$1=5,VLOOKUP('Informations clients'!AF21,Technique!$H$45:$I$48,2,FALSE)=4),1,0))</f>
        <v>0</v>
      </c>
      <c r="AV21" s="120">
        <f>+IF(ISBLANK('Informations clients'!X21),0,IF($AG$1=5,1,0))</f>
        <v>0</v>
      </c>
      <c r="AW21" s="121"/>
      <c r="AX21" s="122">
        <f>+IF(ISBLANK('Informations clients'!AG21),0,
IF($AG$1=5,1,0))</f>
        <v>0</v>
      </c>
    </row>
    <row r="22" spans="1:50" s="123" customFormat="1" ht="11.25">
      <c r="A22" s="113" t="str">
        <f>IF(ISBLANK('Informations clients'!A22),"",'Informations clients'!A22)</f>
        <v/>
      </c>
      <c r="B22" s="124" t="str">
        <f>IF(ISBLANK('Informations clients'!C22),"",'Informations clients'!C22)</f>
        <v/>
      </c>
      <c r="C22" s="124" t="str">
        <f>IF(ISBLANK('Informations clients'!E22),"",'Informations clients'!E22)</f>
        <v/>
      </c>
      <c r="D22" s="126" t="str">
        <f>IF(ISBLANK('Informations clients'!G22),"",'Informations clients'!G22)</f>
        <v/>
      </c>
      <c r="E22" s="114"/>
      <c r="F22" s="127"/>
      <c r="G22" s="128"/>
      <c r="H22" s="114"/>
      <c r="I22" s="127"/>
      <c r="J22" s="129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14"/>
      <c r="AA22" s="131"/>
      <c r="AB22" s="115"/>
      <c r="AC22" s="116"/>
      <c r="AD22" s="117">
        <f>+IF(ISBLANK('Informations clients'!I22),0,
IF($AG$1=MONTH('Informations clients'!K22),1,0))</f>
        <v>0</v>
      </c>
      <c r="AE22" s="118">
        <f>+IF(ISBLANK('Informations clients'!J22),0,
IF(MONTH('Informations clients'!K22)=$AG$1,1,0))</f>
        <v>0</v>
      </c>
      <c r="AF22" s="119"/>
      <c r="AG22" s="117">
        <f>+IF(ISBLANK('Informations clients'!N22),0,
INDEX(Technique!$B$11:$F$23,MATCH($AG$1,Technique!$B$11:$B$23,0),MATCH(VLOOKUP('Informations clients'!N22,Technique!$A$4:$B$6,2,FALSE),Technique!$B$11:$F$11,0)))</f>
        <v>0</v>
      </c>
      <c r="AH22" s="120">
        <f>+IF(ISBLANK('Informations clients'!O22),0,
IF(VLOOKUP('Informations clients'!O22,Technique!$A$79:$B$81,2,FALSE)=1,0,
IF(VLOOKUP('Informations clients'!O22,Technique!$A$79:$B$81,2,FALSE)=2,1,
IF($AG$1=1,1,0))))</f>
        <v>0</v>
      </c>
      <c r="AI22" s="120">
        <f>+IF(ISBLANK('Informations clients'!P22),0,
IF(MONTH('Informations clients'!T22)=$AG$1,1,0))</f>
        <v>0</v>
      </c>
      <c r="AJ22" s="120">
        <f>+IF(ISBLANK('Informations clients'!Q22),0,IF($AG$1=EDATE('Informations clients'!G22,3),1,0))</f>
        <v>0</v>
      </c>
      <c r="AK22" s="120">
        <f>+IF(ISBLANK('Informations clients'!R22),0,
IF($AG$1=5,1,0))</f>
        <v>0</v>
      </c>
      <c r="AL22" s="120">
        <f>+IF(ISBLANK('Informations clients'!G22),0,IF($AG$1=3,1,0))</f>
        <v>0</v>
      </c>
      <c r="AM22" s="120">
        <f>+IF(ISBLANK('Informations clients'!G22),0,IF($AG$1=3,1,0))</f>
        <v>0</v>
      </c>
      <c r="AN22" s="120">
        <f>IF(ISBLANK('Informations clients'!U22),0,
IF($AG$1=12,1,0))</f>
        <v>0</v>
      </c>
      <c r="AO22" s="120">
        <f>IF(ISBLANK('Informations clients'!#REF!),0,
IF($AG$1=6,1,0))</f>
        <v>1</v>
      </c>
      <c r="AP22" s="120">
        <f>IF(ISBLANK('Informations clients'!#REF!),0,
IF($AG$1=12,1,0))</f>
        <v>0</v>
      </c>
      <c r="AQ22" s="120">
        <f>+IF(ISBLANK('Informations clients'!X22),0,IF($AG$1=2,1,0))</f>
        <v>0</v>
      </c>
      <c r="AR22" s="120">
        <f>IF(ISBLANK('Informations clients'!L22),0,
IF($AG$1=2,1,0))</f>
        <v>0</v>
      </c>
      <c r="AS22" s="120">
        <f>IF(ISBLANK('Informations clients'!AF22),0,
IF(ISBLANK('Informations clients'!U22),0,IF(VLOOKUP('Informations clients'!AF22,Technique!$H$45:$I$48,2,FALSE)=1,0,INDEX(Technique!$B$45:$F$58,MATCH($AG$1,Technique!$B$45:$B$58,0),MATCH('Informations clients'!AF22,Technique!$B$45:$F$45,0)))))</f>
        <v>0</v>
      </c>
      <c r="AT22" s="120">
        <f>+IF(ISBLANK('Informations clients'!AF22),0,
IF(ISBLANK('Informations clients'!V22),0,IF(VLOOKUP('Informations clients'!AF22,Technique!$H$45:$I$48,2,FALSE)=1,0,INDEX(Technique!$B$62:$F$75,MATCH($AG$1,Technique!$B$62:$B$75,0),MATCH('Informations clients'!AF22,Technique!$B$62:$F$62,0)))))</f>
        <v>0</v>
      </c>
      <c r="AU22" s="120">
        <f>+IF(ISBLANK('Informations clients'!AF22),0,
IF(AND($AG$1=5,VLOOKUP('Informations clients'!AF22,Technique!$H$45:$I$48,2,FALSE)=4),1,0))</f>
        <v>0</v>
      </c>
      <c r="AV22" s="120">
        <f>+IF(ISBLANK('Informations clients'!X22),0,IF($AG$1=5,1,0))</f>
        <v>0</v>
      </c>
      <c r="AW22" s="121"/>
      <c r="AX22" s="122">
        <f>+IF(ISBLANK('Informations clients'!AG22),0,
IF($AG$1=5,1,0))</f>
        <v>0</v>
      </c>
    </row>
    <row r="23" spans="1:50" s="123" customFormat="1" ht="11.25">
      <c r="A23" s="113" t="str">
        <f>IF(ISBLANK('Informations clients'!A23),"",'Informations clients'!A23)</f>
        <v/>
      </c>
      <c r="B23" s="124" t="str">
        <f>IF(ISBLANK('Informations clients'!C23),"",'Informations clients'!C23)</f>
        <v/>
      </c>
      <c r="C23" s="124" t="str">
        <f>IF(ISBLANK('Informations clients'!E23),"",'Informations clients'!E23)</f>
        <v/>
      </c>
      <c r="D23" s="126" t="str">
        <f>IF(ISBLANK('Informations clients'!G23),"",'Informations clients'!G23)</f>
        <v/>
      </c>
      <c r="E23" s="114"/>
      <c r="F23" s="127"/>
      <c r="G23" s="128"/>
      <c r="H23" s="114"/>
      <c r="I23" s="127"/>
      <c r="J23" s="129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14"/>
      <c r="AA23" s="131"/>
      <c r="AB23" s="115"/>
      <c r="AC23" s="116"/>
      <c r="AD23" s="117">
        <f>+IF(ISBLANK('Informations clients'!I23),0,
IF($AG$1=MONTH('Informations clients'!K23),1,0))</f>
        <v>0</v>
      </c>
      <c r="AE23" s="118">
        <f>+IF(ISBLANK('Informations clients'!J23),0,
IF(MONTH('Informations clients'!K23)=$AG$1,1,0))</f>
        <v>0</v>
      </c>
      <c r="AF23" s="119"/>
      <c r="AG23" s="117">
        <f>+IF(ISBLANK('Informations clients'!N23),0,
INDEX(Technique!$B$11:$F$23,MATCH($AG$1,Technique!$B$11:$B$23,0),MATCH(VLOOKUP('Informations clients'!N23,Technique!$A$4:$B$6,2,FALSE),Technique!$B$11:$F$11,0)))</f>
        <v>0</v>
      </c>
      <c r="AH23" s="120">
        <f>+IF(ISBLANK('Informations clients'!O23),0,
IF(VLOOKUP('Informations clients'!O23,Technique!$A$79:$B$81,2,FALSE)=1,0,
IF(VLOOKUP('Informations clients'!O23,Technique!$A$79:$B$81,2,FALSE)=2,1,
IF($AG$1=1,1,0))))</f>
        <v>0</v>
      </c>
      <c r="AI23" s="120">
        <f>+IF(ISBLANK('Informations clients'!P23),0,
IF(MONTH('Informations clients'!T23)=$AG$1,1,0))</f>
        <v>0</v>
      </c>
      <c r="AJ23" s="120">
        <f>+IF(ISBLANK('Informations clients'!Q23),0,IF($AG$1=EDATE('Informations clients'!G23,3),1,0))</f>
        <v>0</v>
      </c>
      <c r="AK23" s="120">
        <f>+IF(ISBLANK('Informations clients'!R23),0,
IF($AG$1=5,1,0))</f>
        <v>0</v>
      </c>
      <c r="AL23" s="120">
        <f>+IF(ISBLANK('Informations clients'!G23),0,IF($AG$1=3,1,0))</f>
        <v>0</v>
      </c>
      <c r="AM23" s="120">
        <f>+IF(ISBLANK('Informations clients'!G23),0,IF($AG$1=3,1,0))</f>
        <v>0</v>
      </c>
      <c r="AN23" s="120">
        <f>IF(ISBLANK('Informations clients'!U23),0,
IF($AG$1=12,1,0))</f>
        <v>0</v>
      </c>
      <c r="AO23" s="120">
        <f>IF(ISBLANK('Informations clients'!#REF!),0,
IF($AG$1=6,1,0))</f>
        <v>1</v>
      </c>
      <c r="AP23" s="120">
        <f>IF(ISBLANK('Informations clients'!#REF!),0,
IF($AG$1=12,1,0))</f>
        <v>0</v>
      </c>
      <c r="AQ23" s="120">
        <f>+IF(ISBLANK('Informations clients'!X23),0,IF($AG$1=2,1,0))</f>
        <v>0</v>
      </c>
      <c r="AR23" s="120">
        <f>IF(ISBLANK('Informations clients'!L23),0,
IF($AG$1=2,1,0))</f>
        <v>0</v>
      </c>
      <c r="AS23" s="120">
        <f>IF(ISBLANK('Informations clients'!AF23),0,
IF(ISBLANK('Informations clients'!U23),0,IF(VLOOKUP('Informations clients'!AF23,Technique!$H$45:$I$48,2,FALSE)=1,0,INDEX(Technique!$B$45:$F$58,MATCH($AG$1,Technique!$B$45:$B$58,0),MATCH('Informations clients'!AF23,Technique!$B$45:$F$45,0)))))</f>
        <v>0</v>
      </c>
      <c r="AT23" s="120">
        <f>+IF(ISBLANK('Informations clients'!AF23),0,
IF(ISBLANK('Informations clients'!V23),0,IF(VLOOKUP('Informations clients'!AF23,Technique!$H$45:$I$48,2,FALSE)=1,0,INDEX(Technique!$B$62:$F$75,MATCH($AG$1,Technique!$B$62:$B$75,0),MATCH('Informations clients'!AF23,Technique!$B$62:$F$62,0)))))</f>
        <v>0</v>
      </c>
      <c r="AU23" s="120">
        <f>+IF(ISBLANK('Informations clients'!AF23),0,
IF(AND($AG$1=5,VLOOKUP('Informations clients'!AF23,Technique!$H$45:$I$48,2,FALSE)=4),1,0))</f>
        <v>0</v>
      </c>
      <c r="AV23" s="120">
        <f>+IF(ISBLANK('Informations clients'!X23),0,IF($AG$1=5,1,0))</f>
        <v>0</v>
      </c>
      <c r="AW23" s="121"/>
      <c r="AX23" s="122">
        <f>+IF(ISBLANK('Informations clients'!AG23),0,
IF($AG$1=5,1,0))</f>
        <v>0</v>
      </c>
    </row>
    <row r="24" spans="1:50" s="123" customFormat="1" ht="11.25">
      <c r="A24" s="113" t="str">
        <f>IF(ISBLANK('Informations clients'!A24),"",'Informations clients'!A24)</f>
        <v/>
      </c>
      <c r="B24" s="124" t="str">
        <f>IF(ISBLANK('Informations clients'!C24),"",'Informations clients'!C24)</f>
        <v/>
      </c>
      <c r="C24" s="124" t="str">
        <f>IF(ISBLANK('Informations clients'!E24),"",'Informations clients'!E24)</f>
        <v/>
      </c>
      <c r="D24" s="126" t="str">
        <f>IF(ISBLANK('Informations clients'!G24),"",'Informations clients'!G24)</f>
        <v/>
      </c>
      <c r="E24" s="114"/>
      <c r="F24" s="127"/>
      <c r="G24" s="128"/>
      <c r="H24" s="114"/>
      <c r="I24" s="127"/>
      <c r="J24" s="129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14"/>
      <c r="AA24" s="131"/>
      <c r="AB24" s="115"/>
      <c r="AC24" s="116"/>
      <c r="AD24" s="117">
        <f>+IF(ISBLANK('Informations clients'!I24),0,
IF($AG$1=MONTH('Informations clients'!K24),1,0))</f>
        <v>0</v>
      </c>
      <c r="AE24" s="118">
        <f>+IF(ISBLANK('Informations clients'!J24),0,
IF(MONTH('Informations clients'!K24)=$AG$1,1,0))</f>
        <v>0</v>
      </c>
      <c r="AF24" s="119"/>
      <c r="AG24" s="117">
        <f>+IF(ISBLANK('Informations clients'!N24),0,
INDEX(Technique!$B$11:$F$23,MATCH($AG$1,Technique!$B$11:$B$23,0),MATCH(VLOOKUP('Informations clients'!N24,Technique!$A$4:$B$6,2,FALSE),Technique!$B$11:$F$11,0)))</f>
        <v>0</v>
      </c>
      <c r="AH24" s="120">
        <f>+IF(ISBLANK('Informations clients'!O24),0,
IF(VLOOKUP('Informations clients'!O24,Technique!$A$79:$B$81,2,FALSE)=1,0,
IF(VLOOKUP('Informations clients'!O24,Technique!$A$79:$B$81,2,FALSE)=2,1,
IF($AG$1=1,1,0))))</f>
        <v>0</v>
      </c>
      <c r="AI24" s="120">
        <f>+IF(ISBLANK('Informations clients'!P24),0,
IF(MONTH('Informations clients'!T24)=$AG$1,1,0))</f>
        <v>0</v>
      </c>
      <c r="AJ24" s="120">
        <f>+IF(ISBLANK('Informations clients'!Q24),0,IF($AG$1=EDATE('Informations clients'!G24,3),1,0))</f>
        <v>0</v>
      </c>
      <c r="AK24" s="120">
        <f>+IF(ISBLANK('Informations clients'!R24),0,
IF($AG$1=5,1,0))</f>
        <v>0</v>
      </c>
      <c r="AL24" s="120">
        <f>+IF(ISBLANK('Informations clients'!G24),0,IF($AG$1=3,1,0))</f>
        <v>0</v>
      </c>
      <c r="AM24" s="120">
        <f>+IF(ISBLANK('Informations clients'!G24),0,IF($AG$1=3,1,0))</f>
        <v>0</v>
      </c>
      <c r="AN24" s="120">
        <f>IF(ISBLANK('Informations clients'!U24),0,
IF($AG$1=12,1,0))</f>
        <v>0</v>
      </c>
      <c r="AO24" s="120">
        <f>IF(ISBLANK('Informations clients'!#REF!),0,
IF($AG$1=6,1,0))</f>
        <v>1</v>
      </c>
      <c r="AP24" s="120">
        <f>IF(ISBLANK('Informations clients'!#REF!),0,
IF($AG$1=12,1,0))</f>
        <v>0</v>
      </c>
      <c r="AQ24" s="120">
        <f>+IF(ISBLANK('Informations clients'!X24),0,IF($AG$1=2,1,0))</f>
        <v>0</v>
      </c>
      <c r="AR24" s="120">
        <f>IF(ISBLANK('Informations clients'!L24),0,
IF($AG$1=2,1,0))</f>
        <v>0</v>
      </c>
      <c r="AS24" s="120">
        <f>IF(ISBLANK('Informations clients'!AF24),0,
IF(ISBLANK('Informations clients'!U24),0,IF(VLOOKUP('Informations clients'!AF24,Technique!$H$45:$I$48,2,FALSE)=1,0,INDEX(Technique!$B$45:$F$58,MATCH($AG$1,Technique!$B$45:$B$58,0),MATCH('Informations clients'!AF24,Technique!$B$45:$F$45,0)))))</f>
        <v>0</v>
      </c>
      <c r="AT24" s="120">
        <f>+IF(ISBLANK('Informations clients'!AF24),0,
IF(ISBLANK('Informations clients'!V24),0,IF(VLOOKUP('Informations clients'!AF24,Technique!$H$45:$I$48,2,FALSE)=1,0,INDEX(Technique!$B$62:$F$75,MATCH($AG$1,Technique!$B$62:$B$75,0),MATCH('Informations clients'!AF24,Technique!$B$62:$F$62,0)))))</f>
        <v>0</v>
      </c>
      <c r="AU24" s="120">
        <f>+IF(ISBLANK('Informations clients'!AF24),0,
IF(AND($AG$1=5,VLOOKUP('Informations clients'!AF24,Technique!$H$45:$I$48,2,FALSE)=4),1,0))</f>
        <v>0</v>
      </c>
      <c r="AV24" s="120">
        <f>+IF(ISBLANK('Informations clients'!X24),0,IF($AG$1=5,1,0))</f>
        <v>0</v>
      </c>
      <c r="AW24" s="121"/>
      <c r="AX24" s="122">
        <f>+IF(ISBLANK('Informations clients'!AG24),0,
IF($AG$1=5,1,0))</f>
        <v>0</v>
      </c>
    </row>
    <row r="25" spans="1:50" s="123" customFormat="1" ht="11.25">
      <c r="A25" s="113" t="str">
        <f>IF(ISBLANK('Informations clients'!A25),"",'Informations clients'!A25)</f>
        <v/>
      </c>
      <c r="B25" s="124" t="str">
        <f>IF(ISBLANK('Informations clients'!C25),"",'Informations clients'!C25)</f>
        <v/>
      </c>
      <c r="C25" s="124" t="str">
        <f>IF(ISBLANK('Informations clients'!E25),"",'Informations clients'!E25)</f>
        <v/>
      </c>
      <c r="D25" s="126" t="str">
        <f>IF(ISBLANK('Informations clients'!G25),"",'Informations clients'!G25)</f>
        <v/>
      </c>
      <c r="E25" s="114"/>
      <c r="F25" s="127"/>
      <c r="G25" s="128"/>
      <c r="H25" s="114"/>
      <c r="I25" s="127"/>
      <c r="J25" s="129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14"/>
      <c r="AA25" s="131"/>
      <c r="AB25" s="115"/>
      <c r="AC25" s="116"/>
      <c r="AD25" s="117">
        <f>+IF(ISBLANK('Informations clients'!I25),0,
IF($AG$1=MONTH('Informations clients'!K25),1,0))</f>
        <v>0</v>
      </c>
      <c r="AE25" s="118">
        <f>+IF(ISBLANK('Informations clients'!J25),0,
IF(MONTH('Informations clients'!K25)=$AG$1,1,0))</f>
        <v>0</v>
      </c>
      <c r="AF25" s="119"/>
      <c r="AG25" s="117">
        <f>+IF(ISBLANK('Informations clients'!N25),0,
INDEX(Technique!$B$11:$F$23,MATCH($AG$1,Technique!$B$11:$B$23,0),MATCH(VLOOKUP('Informations clients'!N25,Technique!$A$4:$B$6,2,FALSE),Technique!$B$11:$F$11,0)))</f>
        <v>0</v>
      </c>
      <c r="AH25" s="120">
        <f>+IF(ISBLANK('Informations clients'!O25),0,
IF(VLOOKUP('Informations clients'!O25,Technique!$A$79:$B$81,2,FALSE)=1,0,
IF(VLOOKUP('Informations clients'!O25,Technique!$A$79:$B$81,2,FALSE)=2,1,
IF($AG$1=1,1,0))))</f>
        <v>0</v>
      </c>
      <c r="AI25" s="120">
        <f>+IF(ISBLANK('Informations clients'!P25),0,
IF(MONTH('Informations clients'!T25)=$AG$1,1,0))</f>
        <v>0</v>
      </c>
      <c r="AJ25" s="120">
        <f>+IF(ISBLANK('Informations clients'!Q25),0,IF($AG$1=EDATE('Informations clients'!G25,3),1,0))</f>
        <v>0</v>
      </c>
      <c r="AK25" s="120">
        <f>+IF(ISBLANK('Informations clients'!R25),0,
IF($AG$1=5,1,0))</f>
        <v>0</v>
      </c>
      <c r="AL25" s="120">
        <f>+IF(ISBLANK('Informations clients'!G25),0,IF($AG$1=3,1,0))</f>
        <v>0</v>
      </c>
      <c r="AM25" s="120">
        <f>+IF(ISBLANK('Informations clients'!G25),0,IF($AG$1=3,1,0))</f>
        <v>0</v>
      </c>
      <c r="AN25" s="120">
        <f>IF(ISBLANK('Informations clients'!U25),0,
IF($AG$1=12,1,0))</f>
        <v>0</v>
      </c>
      <c r="AO25" s="120">
        <f>IF(ISBLANK('Informations clients'!#REF!),0,
IF($AG$1=6,1,0))</f>
        <v>1</v>
      </c>
      <c r="AP25" s="120">
        <f>IF(ISBLANK('Informations clients'!#REF!),0,
IF($AG$1=12,1,0))</f>
        <v>0</v>
      </c>
      <c r="AQ25" s="120">
        <f>+IF(ISBLANK('Informations clients'!X25),0,IF($AG$1=2,1,0))</f>
        <v>0</v>
      </c>
      <c r="AR25" s="120">
        <f>IF(ISBLANK('Informations clients'!L25),0,
IF($AG$1=2,1,0))</f>
        <v>0</v>
      </c>
      <c r="AS25" s="120">
        <f>IF(ISBLANK('Informations clients'!AF25),0,
IF(ISBLANK('Informations clients'!U25),0,IF(VLOOKUP('Informations clients'!AF25,Technique!$H$45:$I$48,2,FALSE)=1,0,INDEX(Technique!$B$45:$F$58,MATCH($AG$1,Technique!$B$45:$B$58,0),MATCH('Informations clients'!AF25,Technique!$B$45:$F$45,0)))))</f>
        <v>0</v>
      </c>
      <c r="AT25" s="120">
        <f>+IF(ISBLANK('Informations clients'!AF25),0,
IF(ISBLANK('Informations clients'!V25),0,IF(VLOOKUP('Informations clients'!AF25,Technique!$H$45:$I$48,2,FALSE)=1,0,INDEX(Technique!$B$62:$F$75,MATCH($AG$1,Technique!$B$62:$B$75,0),MATCH('Informations clients'!AF25,Technique!$B$62:$F$62,0)))))</f>
        <v>0</v>
      </c>
      <c r="AU25" s="120">
        <f>+IF(ISBLANK('Informations clients'!AF25),0,
IF(AND($AG$1=5,VLOOKUP('Informations clients'!AF25,Technique!$H$45:$I$48,2,FALSE)=4),1,0))</f>
        <v>0</v>
      </c>
      <c r="AV25" s="120">
        <f>+IF(ISBLANK('Informations clients'!X25),0,IF($AG$1=5,1,0))</f>
        <v>0</v>
      </c>
      <c r="AW25" s="121"/>
      <c r="AX25" s="122">
        <f>+IF(ISBLANK('Informations clients'!AG25),0,
IF($AG$1=5,1,0))</f>
        <v>0</v>
      </c>
    </row>
    <row r="26" spans="1:50" s="123" customFormat="1" ht="11.25">
      <c r="A26" s="113" t="str">
        <f>IF(ISBLANK('Informations clients'!A26),"",'Informations clients'!A26)</f>
        <v/>
      </c>
      <c r="B26" s="124" t="str">
        <f>IF(ISBLANK('Informations clients'!C26),"",'Informations clients'!C26)</f>
        <v/>
      </c>
      <c r="C26" s="124" t="str">
        <f>IF(ISBLANK('Informations clients'!E26),"",'Informations clients'!E26)</f>
        <v/>
      </c>
      <c r="D26" s="126" t="str">
        <f>IF(ISBLANK('Informations clients'!G26),"",'Informations clients'!G26)</f>
        <v/>
      </c>
      <c r="E26" s="114"/>
      <c r="F26" s="127"/>
      <c r="G26" s="128"/>
      <c r="H26" s="114"/>
      <c r="I26" s="127"/>
      <c r="J26" s="129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14"/>
      <c r="AA26" s="131"/>
      <c r="AB26" s="115"/>
      <c r="AC26" s="116"/>
      <c r="AD26" s="117">
        <f>+IF(ISBLANK('Informations clients'!I26),0,
IF($AG$1=MONTH('Informations clients'!K26),1,0))</f>
        <v>0</v>
      </c>
      <c r="AE26" s="118">
        <f>+IF(ISBLANK('Informations clients'!J26),0,
IF(MONTH('Informations clients'!K26)=$AG$1,1,0))</f>
        <v>0</v>
      </c>
      <c r="AF26" s="119"/>
      <c r="AG26" s="117">
        <f>+IF(ISBLANK('Informations clients'!N26),0,
INDEX(Technique!$B$11:$F$23,MATCH($AG$1,Technique!$B$11:$B$23,0),MATCH(VLOOKUP('Informations clients'!N26,Technique!$A$4:$B$6,2,FALSE),Technique!$B$11:$F$11,0)))</f>
        <v>0</v>
      </c>
      <c r="AH26" s="120">
        <f>+IF(ISBLANK('Informations clients'!O26),0,
IF(VLOOKUP('Informations clients'!O26,Technique!$A$79:$B$81,2,FALSE)=1,0,
IF(VLOOKUP('Informations clients'!O26,Technique!$A$79:$B$81,2,FALSE)=2,1,
IF($AG$1=1,1,0))))</f>
        <v>0</v>
      </c>
      <c r="AI26" s="120">
        <f>+IF(ISBLANK('Informations clients'!P26),0,
IF(MONTH('Informations clients'!T26)=$AG$1,1,0))</f>
        <v>0</v>
      </c>
      <c r="AJ26" s="120">
        <f>+IF(ISBLANK('Informations clients'!Q26),0,IF($AG$1=EDATE('Informations clients'!G26,3),1,0))</f>
        <v>0</v>
      </c>
      <c r="AK26" s="120">
        <f>+IF(ISBLANK('Informations clients'!R26),0,
IF($AG$1=5,1,0))</f>
        <v>0</v>
      </c>
      <c r="AL26" s="120">
        <f>+IF(ISBLANK('Informations clients'!G26),0,IF($AG$1=3,1,0))</f>
        <v>0</v>
      </c>
      <c r="AM26" s="120">
        <f>+IF(ISBLANK('Informations clients'!G26),0,IF($AG$1=3,1,0))</f>
        <v>0</v>
      </c>
      <c r="AN26" s="120">
        <f>IF(ISBLANK('Informations clients'!U26),0,
IF($AG$1=12,1,0))</f>
        <v>0</v>
      </c>
      <c r="AO26" s="120">
        <f>IF(ISBLANK('Informations clients'!#REF!),0,
IF($AG$1=6,1,0))</f>
        <v>1</v>
      </c>
      <c r="AP26" s="120">
        <f>IF(ISBLANK('Informations clients'!#REF!),0,
IF($AG$1=12,1,0))</f>
        <v>0</v>
      </c>
      <c r="AQ26" s="120">
        <f>+IF(ISBLANK('Informations clients'!X26),0,IF($AG$1=2,1,0))</f>
        <v>0</v>
      </c>
      <c r="AR26" s="120">
        <f>IF(ISBLANK('Informations clients'!L26),0,
IF($AG$1=2,1,0))</f>
        <v>0</v>
      </c>
      <c r="AS26" s="120">
        <f>IF(ISBLANK('Informations clients'!AF26),0,
IF(ISBLANK('Informations clients'!U26),0,IF(VLOOKUP('Informations clients'!AF26,Technique!$H$45:$I$48,2,FALSE)=1,0,INDEX(Technique!$B$45:$F$58,MATCH($AG$1,Technique!$B$45:$B$58,0),MATCH('Informations clients'!AF26,Technique!$B$45:$F$45,0)))))</f>
        <v>0</v>
      </c>
      <c r="AT26" s="120">
        <f>+IF(ISBLANK('Informations clients'!AF26),0,
IF(ISBLANK('Informations clients'!V26),0,IF(VLOOKUP('Informations clients'!AF26,Technique!$H$45:$I$48,2,FALSE)=1,0,INDEX(Technique!$B$62:$F$75,MATCH($AG$1,Technique!$B$62:$B$75,0),MATCH('Informations clients'!AF26,Technique!$B$62:$F$62,0)))))</f>
        <v>0</v>
      </c>
      <c r="AU26" s="120">
        <f>+IF(ISBLANK('Informations clients'!AF26),0,
IF(AND($AG$1=5,VLOOKUP('Informations clients'!AF26,Technique!$H$45:$I$48,2,FALSE)=4),1,0))</f>
        <v>0</v>
      </c>
      <c r="AV26" s="120">
        <f>+IF(ISBLANK('Informations clients'!X26),0,IF($AG$1=5,1,0))</f>
        <v>0</v>
      </c>
      <c r="AW26" s="121"/>
      <c r="AX26" s="122">
        <f>+IF(ISBLANK('Informations clients'!AG26),0,
IF($AG$1=5,1,0))</f>
        <v>0</v>
      </c>
    </row>
    <row r="27" spans="1:50" s="123" customFormat="1" ht="11.25">
      <c r="A27" s="113" t="str">
        <f>IF(ISBLANK('Informations clients'!A27),"",'Informations clients'!A27)</f>
        <v/>
      </c>
      <c r="B27" s="124" t="str">
        <f>IF(ISBLANK('Informations clients'!C27),"",'Informations clients'!C27)</f>
        <v/>
      </c>
      <c r="C27" s="124" t="str">
        <f>IF(ISBLANK('Informations clients'!E27),"",'Informations clients'!E27)</f>
        <v/>
      </c>
      <c r="D27" s="126" t="str">
        <f>IF(ISBLANK('Informations clients'!G27),"",'Informations clients'!G27)</f>
        <v/>
      </c>
      <c r="E27" s="114"/>
      <c r="F27" s="127"/>
      <c r="G27" s="128"/>
      <c r="H27" s="114"/>
      <c r="I27" s="127"/>
      <c r="J27" s="129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14"/>
      <c r="AA27" s="131"/>
      <c r="AB27" s="115"/>
      <c r="AC27" s="116"/>
      <c r="AD27" s="117">
        <f>+IF(ISBLANK('Informations clients'!I27),0,
IF($AG$1=MONTH('Informations clients'!K27),1,0))</f>
        <v>0</v>
      </c>
      <c r="AE27" s="118">
        <f>+IF(ISBLANK('Informations clients'!J27),0,
IF(MONTH('Informations clients'!K27)=$AG$1,1,0))</f>
        <v>0</v>
      </c>
      <c r="AF27" s="119"/>
      <c r="AG27" s="117">
        <f>+IF(ISBLANK('Informations clients'!N27),0,
INDEX(Technique!$B$11:$F$23,MATCH($AG$1,Technique!$B$11:$B$23,0),MATCH(VLOOKUP('Informations clients'!N27,Technique!$A$4:$B$6,2,FALSE),Technique!$B$11:$F$11,0)))</f>
        <v>0</v>
      </c>
      <c r="AH27" s="120">
        <f>+IF(ISBLANK('Informations clients'!O27),0,
IF(VLOOKUP('Informations clients'!O27,Technique!$A$79:$B$81,2,FALSE)=1,0,
IF(VLOOKUP('Informations clients'!O27,Technique!$A$79:$B$81,2,FALSE)=2,1,
IF($AG$1=1,1,0))))</f>
        <v>0</v>
      </c>
      <c r="AI27" s="120">
        <f>+IF(ISBLANK('Informations clients'!P27),0,
IF(MONTH('Informations clients'!T27)=$AG$1,1,0))</f>
        <v>0</v>
      </c>
      <c r="AJ27" s="120">
        <f>+IF(ISBLANK('Informations clients'!Q27),0,IF($AG$1=EDATE('Informations clients'!G27,3),1,0))</f>
        <v>0</v>
      </c>
      <c r="AK27" s="120">
        <f>+IF(ISBLANK('Informations clients'!R27),0,
IF($AG$1=5,1,0))</f>
        <v>0</v>
      </c>
      <c r="AL27" s="120">
        <f>+IF(ISBLANK('Informations clients'!G27),0,IF($AG$1=3,1,0))</f>
        <v>0</v>
      </c>
      <c r="AM27" s="120">
        <f>+IF(ISBLANK('Informations clients'!G27),0,IF($AG$1=3,1,0))</f>
        <v>0</v>
      </c>
      <c r="AN27" s="120">
        <f>IF(ISBLANK('Informations clients'!U27),0,
IF($AG$1=12,1,0))</f>
        <v>0</v>
      </c>
      <c r="AO27" s="120">
        <f>IF(ISBLANK('Informations clients'!#REF!),0,
IF($AG$1=6,1,0))</f>
        <v>1</v>
      </c>
      <c r="AP27" s="120">
        <f>IF(ISBLANK('Informations clients'!#REF!),0,
IF($AG$1=12,1,0))</f>
        <v>0</v>
      </c>
      <c r="AQ27" s="120">
        <f>+IF(ISBLANK('Informations clients'!X27),0,IF($AG$1=2,1,0))</f>
        <v>0</v>
      </c>
      <c r="AR27" s="120">
        <f>IF(ISBLANK('Informations clients'!L27),0,
IF($AG$1=2,1,0))</f>
        <v>0</v>
      </c>
      <c r="AS27" s="120">
        <f>IF(ISBLANK('Informations clients'!AF27),0,
IF(ISBLANK('Informations clients'!U27),0,IF(VLOOKUP('Informations clients'!AF27,Technique!$H$45:$I$48,2,FALSE)=1,0,INDEX(Technique!$B$45:$F$58,MATCH($AG$1,Technique!$B$45:$B$58,0),MATCH('Informations clients'!AF27,Technique!$B$45:$F$45,0)))))</f>
        <v>0</v>
      </c>
      <c r="AT27" s="120">
        <f>+IF(ISBLANK('Informations clients'!AF27),0,
IF(ISBLANK('Informations clients'!V27),0,IF(VLOOKUP('Informations clients'!AF27,Technique!$H$45:$I$48,2,FALSE)=1,0,INDEX(Technique!$B$62:$F$75,MATCH($AG$1,Technique!$B$62:$B$75,0),MATCH('Informations clients'!AF27,Technique!$B$62:$F$62,0)))))</f>
        <v>0</v>
      </c>
      <c r="AU27" s="120">
        <f>+IF(ISBLANK('Informations clients'!AF27),0,
IF(AND($AG$1=5,VLOOKUP('Informations clients'!AF27,Technique!$H$45:$I$48,2,FALSE)=4),1,0))</f>
        <v>0</v>
      </c>
      <c r="AV27" s="120">
        <f>+IF(ISBLANK('Informations clients'!X27),0,IF($AG$1=5,1,0))</f>
        <v>0</v>
      </c>
      <c r="AW27" s="121"/>
      <c r="AX27" s="122">
        <f>+IF(ISBLANK('Informations clients'!AG27),0,
IF($AG$1=5,1,0))</f>
        <v>0</v>
      </c>
    </row>
    <row r="28" spans="1:50" s="123" customFormat="1" ht="11.25">
      <c r="A28" s="113" t="str">
        <f>IF(ISBLANK('Informations clients'!A28),"",'Informations clients'!A28)</f>
        <v/>
      </c>
      <c r="B28" s="124" t="str">
        <f>IF(ISBLANK('Informations clients'!C28),"",'Informations clients'!C28)</f>
        <v/>
      </c>
      <c r="C28" s="124" t="str">
        <f>IF(ISBLANK('Informations clients'!E28),"",'Informations clients'!E28)</f>
        <v/>
      </c>
      <c r="D28" s="126" t="str">
        <f>IF(ISBLANK('Informations clients'!G28),"",'Informations clients'!G28)</f>
        <v/>
      </c>
      <c r="E28" s="114"/>
      <c r="F28" s="127"/>
      <c r="G28" s="128"/>
      <c r="H28" s="114"/>
      <c r="I28" s="127"/>
      <c r="J28" s="129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14"/>
      <c r="AA28" s="131"/>
      <c r="AB28" s="115"/>
      <c r="AC28" s="116"/>
      <c r="AD28" s="117">
        <f>+IF(ISBLANK('Informations clients'!I28),0,
IF($AG$1=MONTH('Informations clients'!K28),1,0))</f>
        <v>0</v>
      </c>
      <c r="AE28" s="118">
        <f>+IF(ISBLANK('Informations clients'!J28),0,
IF(MONTH('Informations clients'!K28)=$AG$1,1,0))</f>
        <v>0</v>
      </c>
      <c r="AF28" s="119"/>
      <c r="AG28" s="117">
        <f>+IF(ISBLANK('Informations clients'!N28),0,
INDEX(Technique!$B$11:$F$23,MATCH($AG$1,Technique!$B$11:$B$23,0),MATCH(VLOOKUP('Informations clients'!N28,Technique!$A$4:$B$6,2,FALSE),Technique!$B$11:$F$11,0)))</f>
        <v>0</v>
      </c>
      <c r="AH28" s="120">
        <f>+IF(ISBLANK('Informations clients'!O28),0,
IF(VLOOKUP('Informations clients'!O28,Technique!$A$79:$B$81,2,FALSE)=1,0,
IF(VLOOKUP('Informations clients'!O28,Technique!$A$79:$B$81,2,FALSE)=2,1,
IF($AG$1=1,1,0))))</f>
        <v>0</v>
      </c>
      <c r="AI28" s="120">
        <f>+IF(ISBLANK('Informations clients'!P28),0,
IF(MONTH('Informations clients'!T28)=$AG$1,1,0))</f>
        <v>0</v>
      </c>
      <c r="AJ28" s="120">
        <f>+IF(ISBLANK('Informations clients'!Q28),0,IF($AG$1=EDATE('Informations clients'!G28,3),1,0))</f>
        <v>0</v>
      </c>
      <c r="AK28" s="120">
        <f>+IF(ISBLANK('Informations clients'!R28),0,
IF($AG$1=5,1,0))</f>
        <v>0</v>
      </c>
      <c r="AL28" s="120">
        <f>+IF(ISBLANK('Informations clients'!G28),0,IF($AG$1=3,1,0))</f>
        <v>0</v>
      </c>
      <c r="AM28" s="120">
        <f>+IF(ISBLANK('Informations clients'!G28),0,IF($AG$1=3,1,0))</f>
        <v>0</v>
      </c>
      <c r="AN28" s="120">
        <f>IF(ISBLANK('Informations clients'!U28),0,
IF($AG$1=12,1,0))</f>
        <v>0</v>
      </c>
      <c r="AO28" s="120">
        <f>IF(ISBLANK('Informations clients'!#REF!),0,
IF($AG$1=6,1,0))</f>
        <v>1</v>
      </c>
      <c r="AP28" s="120">
        <f>IF(ISBLANK('Informations clients'!#REF!),0,
IF($AG$1=12,1,0))</f>
        <v>0</v>
      </c>
      <c r="AQ28" s="120">
        <f>+IF(ISBLANK('Informations clients'!X28),0,IF($AG$1=2,1,0))</f>
        <v>0</v>
      </c>
      <c r="AR28" s="120">
        <f>IF(ISBLANK('Informations clients'!L28),0,
IF($AG$1=2,1,0))</f>
        <v>0</v>
      </c>
      <c r="AS28" s="120">
        <f>IF(ISBLANK('Informations clients'!AF28),0,
IF(ISBLANK('Informations clients'!U28),0,IF(VLOOKUP('Informations clients'!AF28,Technique!$H$45:$I$48,2,FALSE)=1,0,INDEX(Technique!$B$45:$F$58,MATCH($AG$1,Technique!$B$45:$B$58,0),MATCH('Informations clients'!AF28,Technique!$B$45:$F$45,0)))))</f>
        <v>0</v>
      </c>
      <c r="AT28" s="120">
        <f>+IF(ISBLANK('Informations clients'!AF28),0,
IF(ISBLANK('Informations clients'!V28),0,IF(VLOOKUP('Informations clients'!AF28,Technique!$H$45:$I$48,2,FALSE)=1,0,INDEX(Technique!$B$62:$F$75,MATCH($AG$1,Technique!$B$62:$B$75,0),MATCH('Informations clients'!AF28,Technique!$B$62:$F$62,0)))))</f>
        <v>0</v>
      </c>
      <c r="AU28" s="120">
        <f>+IF(ISBLANK('Informations clients'!AF28),0,
IF(AND($AG$1=5,VLOOKUP('Informations clients'!AF28,Technique!$H$45:$I$48,2,FALSE)=4),1,0))</f>
        <v>0</v>
      </c>
      <c r="AV28" s="120">
        <f>+IF(ISBLANK('Informations clients'!X28),0,IF($AG$1=5,1,0))</f>
        <v>0</v>
      </c>
      <c r="AW28" s="121"/>
      <c r="AX28" s="122">
        <f>+IF(ISBLANK('Informations clients'!AG28),0,
IF($AG$1=5,1,0))</f>
        <v>0</v>
      </c>
    </row>
    <row r="29" spans="1:50" s="123" customFormat="1" ht="11.25">
      <c r="A29" s="113" t="str">
        <f>IF(ISBLANK('Informations clients'!A29),"",'Informations clients'!A29)</f>
        <v/>
      </c>
      <c r="B29" s="124" t="str">
        <f>IF(ISBLANK('Informations clients'!C29),"",'Informations clients'!C29)</f>
        <v/>
      </c>
      <c r="C29" s="124" t="str">
        <f>IF(ISBLANK('Informations clients'!E29),"",'Informations clients'!E29)</f>
        <v/>
      </c>
      <c r="D29" s="126" t="str">
        <f>IF(ISBLANK('Informations clients'!G29),"",'Informations clients'!G29)</f>
        <v/>
      </c>
      <c r="E29" s="114"/>
      <c r="F29" s="127"/>
      <c r="G29" s="128"/>
      <c r="H29" s="114"/>
      <c r="I29" s="127"/>
      <c r="J29" s="129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14"/>
      <c r="AA29" s="131"/>
      <c r="AB29" s="115"/>
      <c r="AC29" s="116"/>
      <c r="AD29" s="117">
        <f>+IF(ISBLANK('Informations clients'!I29),0,
IF($AG$1=MONTH('Informations clients'!K29),1,0))</f>
        <v>0</v>
      </c>
      <c r="AE29" s="118">
        <f>+IF(ISBLANK('Informations clients'!J29),0,
IF(MONTH('Informations clients'!K29)=$AG$1,1,0))</f>
        <v>0</v>
      </c>
      <c r="AF29" s="119"/>
      <c r="AG29" s="117">
        <f>+IF(ISBLANK('Informations clients'!N29),0,
INDEX(Technique!$B$11:$F$23,MATCH($AG$1,Technique!$B$11:$B$23,0),MATCH(VLOOKUP('Informations clients'!N29,Technique!$A$4:$B$6,2,FALSE),Technique!$B$11:$F$11,0)))</f>
        <v>0</v>
      </c>
      <c r="AH29" s="120">
        <f>+IF(ISBLANK('Informations clients'!O29),0,
IF(VLOOKUP('Informations clients'!O29,Technique!$A$79:$B$81,2,FALSE)=1,0,
IF(VLOOKUP('Informations clients'!O29,Technique!$A$79:$B$81,2,FALSE)=2,1,
IF($AG$1=1,1,0))))</f>
        <v>0</v>
      </c>
      <c r="AI29" s="120">
        <f>+IF(ISBLANK('Informations clients'!P29),0,
IF(MONTH('Informations clients'!T29)=$AG$1,1,0))</f>
        <v>0</v>
      </c>
      <c r="AJ29" s="120">
        <f>+IF(ISBLANK('Informations clients'!Q29),0,IF($AG$1=EDATE('Informations clients'!G29,3),1,0))</f>
        <v>0</v>
      </c>
      <c r="AK29" s="120">
        <f>+IF(ISBLANK('Informations clients'!R29),0,
IF($AG$1=5,1,0))</f>
        <v>0</v>
      </c>
      <c r="AL29" s="120">
        <f>+IF(ISBLANK('Informations clients'!G29),0,IF($AG$1=3,1,0))</f>
        <v>0</v>
      </c>
      <c r="AM29" s="120">
        <f>+IF(ISBLANK('Informations clients'!G29),0,IF($AG$1=3,1,0))</f>
        <v>0</v>
      </c>
      <c r="AN29" s="120">
        <f>IF(ISBLANK('Informations clients'!U29),0,
IF($AG$1=12,1,0))</f>
        <v>0</v>
      </c>
      <c r="AO29" s="120">
        <f>IF(ISBLANK('Informations clients'!#REF!),0,
IF($AG$1=6,1,0))</f>
        <v>1</v>
      </c>
      <c r="AP29" s="120">
        <f>IF(ISBLANK('Informations clients'!#REF!),0,
IF($AG$1=12,1,0))</f>
        <v>0</v>
      </c>
      <c r="AQ29" s="120">
        <f>+IF(ISBLANK('Informations clients'!X29),0,IF($AG$1=2,1,0))</f>
        <v>0</v>
      </c>
      <c r="AR29" s="120">
        <f>IF(ISBLANK('Informations clients'!L29),0,
IF($AG$1=2,1,0))</f>
        <v>0</v>
      </c>
      <c r="AS29" s="120">
        <f>IF(ISBLANK('Informations clients'!AF29),0,
IF(ISBLANK('Informations clients'!U29),0,IF(VLOOKUP('Informations clients'!AF29,Technique!$H$45:$I$48,2,FALSE)=1,0,INDEX(Technique!$B$45:$F$58,MATCH($AG$1,Technique!$B$45:$B$58,0),MATCH('Informations clients'!AF29,Technique!$B$45:$F$45,0)))))</f>
        <v>0</v>
      </c>
      <c r="AT29" s="120">
        <f>+IF(ISBLANK('Informations clients'!AF29),0,
IF(ISBLANK('Informations clients'!V29),0,IF(VLOOKUP('Informations clients'!AF29,Technique!$H$45:$I$48,2,FALSE)=1,0,INDEX(Technique!$B$62:$F$75,MATCH($AG$1,Technique!$B$62:$B$75,0),MATCH('Informations clients'!AF29,Technique!$B$62:$F$62,0)))))</f>
        <v>0</v>
      </c>
      <c r="AU29" s="120">
        <f>+IF(ISBLANK('Informations clients'!AF29),0,
IF(AND($AG$1=5,VLOOKUP('Informations clients'!AF29,Technique!$H$45:$I$48,2,FALSE)=4),1,0))</f>
        <v>0</v>
      </c>
      <c r="AV29" s="120">
        <f>+IF(ISBLANK('Informations clients'!X29),0,IF($AG$1=5,1,0))</f>
        <v>0</v>
      </c>
      <c r="AW29" s="121"/>
      <c r="AX29" s="122">
        <f>+IF(ISBLANK('Informations clients'!AG29),0,
IF($AG$1=5,1,0))</f>
        <v>0</v>
      </c>
    </row>
    <row r="30" spans="1:50" s="123" customFormat="1" ht="11.25">
      <c r="A30" s="113" t="str">
        <f>IF(ISBLANK('Informations clients'!A30),"",'Informations clients'!A30)</f>
        <v/>
      </c>
      <c r="B30" s="124" t="str">
        <f>IF(ISBLANK('Informations clients'!C30),"",'Informations clients'!C30)</f>
        <v/>
      </c>
      <c r="C30" s="124" t="str">
        <f>IF(ISBLANK('Informations clients'!E30),"",'Informations clients'!E30)</f>
        <v/>
      </c>
      <c r="D30" s="126" t="str">
        <f>IF(ISBLANK('Informations clients'!G30),"",'Informations clients'!G30)</f>
        <v/>
      </c>
      <c r="E30" s="114"/>
      <c r="F30" s="127"/>
      <c r="G30" s="128"/>
      <c r="H30" s="114"/>
      <c r="I30" s="127"/>
      <c r="J30" s="129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14"/>
      <c r="AA30" s="131"/>
      <c r="AB30" s="115"/>
      <c r="AC30" s="116"/>
      <c r="AD30" s="117">
        <f>+IF(ISBLANK('Informations clients'!I30),0,
IF($AG$1=MONTH('Informations clients'!K30),1,0))</f>
        <v>0</v>
      </c>
      <c r="AE30" s="118">
        <f>+IF(ISBLANK('Informations clients'!J30),0,
IF(MONTH('Informations clients'!K30)=$AG$1,1,0))</f>
        <v>0</v>
      </c>
      <c r="AF30" s="119"/>
      <c r="AG30" s="117">
        <f>+IF(ISBLANK('Informations clients'!N30),0,
INDEX(Technique!$B$11:$F$23,MATCH($AG$1,Technique!$B$11:$B$23,0),MATCH(VLOOKUP('Informations clients'!N30,Technique!$A$4:$B$6,2,FALSE),Technique!$B$11:$F$11,0)))</f>
        <v>0</v>
      </c>
      <c r="AH30" s="120">
        <f>+IF(ISBLANK('Informations clients'!O30),0,
IF(VLOOKUP('Informations clients'!O30,Technique!$A$79:$B$81,2,FALSE)=1,0,
IF(VLOOKUP('Informations clients'!O30,Technique!$A$79:$B$81,2,FALSE)=2,1,
IF($AG$1=1,1,0))))</f>
        <v>0</v>
      </c>
      <c r="AI30" s="120">
        <f>+IF(ISBLANK('Informations clients'!P30),0,
IF(MONTH('Informations clients'!T30)=$AG$1,1,0))</f>
        <v>0</v>
      </c>
      <c r="AJ30" s="120">
        <f>+IF(ISBLANK('Informations clients'!Q30),0,IF($AG$1=EDATE('Informations clients'!G30,3),1,0))</f>
        <v>0</v>
      </c>
      <c r="AK30" s="120">
        <f>+IF(ISBLANK('Informations clients'!R30),0,
IF($AG$1=5,1,0))</f>
        <v>0</v>
      </c>
      <c r="AL30" s="120">
        <f>+IF(ISBLANK('Informations clients'!G30),0,IF($AG$1=3,1,0))</f>
        <v>0</v>
      </c>
      <c r="AM30" s="120">
        <f>+IF(ISBLANK('Informations clients'!G30),0,IF($AG$1=3,1,0))</f>
        <v>0</v>
      </c>
      <c r="AN30" s="120">
        <f>IF(ISBLANK('Informations clients'!U30),0,
IF($AG$1=12,1,0))</f>
        <v>0</v>
      </c>
      <c r="AO30" s="120">
        <f>IF(ISBLANK('Informations clients'!#REF!),0,
IF($AG$1=6,1,0))</f>
        <v>1</v>
      </c>
      <c r="AP30" s="120">
        <f>IF(ISBLANK('Informations clients'!#REF!),0,
IF($AG$1=12,1,0))</f>
        <v>0</v>
      </c>
      <c r="AQ30" s="120">
        <f>+IF(ISBLANK('Informations clients'!X30),0,IF($AG$1=2,1,0))</f>
        <v>0</v>
      </c>
      <c r="AR30" s="120">
        <f>IF(ISBLANK('Informations clients'!L30),0,
IF($AG$1=2,1,0))</f>
        <v>0</v>
      </c>
      <c r="AS30" s="120">
        <f>IF(ISBLANK('Informations clients'!AF30),0,
IF(ISBLANK('Informations clients'!U30),0,IF(VLOOKUP('Informations clients'!AF30,Technique!$H$45:$I$48,2,FALSE)=1,0,INDEX(Technique!$B$45:$F$58,MATCH($AG$1,Technique!$B$45:$B$58,0),MATCH('Informations clients'!AF30,Technique!$B$45:$F$45,0)))))</f>
        <v>0</v>
      </c>
      <c r="AT30" s="120">
        <f>+IF(ISBLANK('Informations clients'!AF30),0,
IF(ISBLANK('Informations clients'!V30),0,IF(VLOOKUP('Informations clients'!AF30,Technique!$H$45:$I$48,2,FALSE)=1,0,INDEX(Technique!$B$62:$F$75,MATCH($AG$1,Technique!$B$62:$B$75,0),MATCH('Informations clients'!AF30,Technique!$B$62:$F$62,0)))))</f>
        <v>0</v>
      </c>
      <c r="AU30" s="120">
        <f>+IF(ISBLANK('Informations clients'!AF30),0,
IF(AND($AG$1=5,VLOOKUP('Informations clients'!AF30,Technique!$H$45:$I$48,2,FALSE)=4),1,0))</f>
        <v>0</v>
      </c>
      <c r="AV30" s="120">
        <f>+IF(ISBLANK('Informations clients'!X30),0,IF($AG$1=5,1,0))</f>
        <v>0</v>
      </c>
      <c r="AW30" s="121"/>
      <c r="AX30" s="122">
        <f>+IF(ISBLANK('Informations clients'!AG30),0,
IF($AG$1=5,1,0))</f>
        <v>0</v>
      </c>
    </row>
    <row r="31" spans="1:50" s="123" customFormat="1" ht="11.25">
      <c r="A31" s="113" t="str">
        <f>IF(ISBLANK('Informations clients'!A31),"",'Informations clients'!A31)</f>
        <v/>
      </c>
      <c r="B31" s="124" t="str">
        <f>IF(ISBLANK('Informations clients'!C31),"",'Informations clients'!C31)</f>
        <v/>
      </c>
      <c r="C31" s="124" t="str">
        <f>IF(ISBLANK('Informations clients'!E31),"",'Informations clients'!E31)</f>
        <v/>
      </c>
      <c r="D31" s="126" t="str">
        <f>IF(ISBLANK('Informations clients'!G31),"",'Informations clients'!G31)</f>
        <v/>
      </c>
      <c r="E31" s="114"/>
      <c r="F31" s="127"/>
      <c r="G31" s="128"/>
      <c r="H31" s="114"/>
      <c r="I31" s="127"/>
      <c r="J31" s="129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14"/>
      <c r="AA31" s="131"/>
      <c r="AB31" s="115"/>
      <c r="AC31" s="116"/>
      <c r="AD31" s="117">
        <f>+IF(ISBLANK('Informations clients'!I31),0,
IF($AG$1=MONTH('Informations clients'!K31),1,0))</f>
        <v>0</v>
      </c>
      <c r="AE31" s="118">
        <f>+IF(ISBLANK('Informations clients'!J31),0,
IF(MONTH('Informations clients'!K31)=$AG$1,1,0))</f>
        <v>0</v>
      </c>
      <c r="AF31" s="119"/>
      <c r="AG31" s="117">
        <f>+IF(ISBLANK('Informations clients'!N31),0,
INDEX(Technique!$B$11:$F$23,MATCH($AG$1,Technique!$B$11:$B$23,0),MATCH(VLOOKUP('Informations clients'!N31,Technique!$A$4:$B$6,2,FALSE),Technique!$B$11:$F$11,0)))</f>
        <v>0</v>
      </c>
      <c r="AH31" s="120">
        <f>+IF(ISBLANK('Informations clients'!O31),0,
IF(VLOOKUP('Informations clients'!O31,Technique!$A$79:$B$81,2,FALSE)=1,0,
IF(VLOOKUP('Informations clients'!O31,Technique!$A$79:$B$81,2,FALSE)=2,1,
IF($AG$1=1,1,0))))</f>
        <v>0</v>
      </c>
      <c r="AI31" s="120">
        <f>+IF(ISBLANK('Informations clients'!P31),0,
IF(MONTH('Informations clients'!T31)=$AG$1,1,0))</f>
        <v>0</v>
      </c>
      <c r="AJ31" s="120">
        <f>+IF(ISBLANK('Informations clients'!Q31),0,IF($AG$1=EDATE('Informations clients'!G31,3),1,0))</f>
        <v>0</v>
      </c>
      <c r="AK31" s="120">
        <f>+IF(ISBLANK('Informations clients'!R31),0,
IF($AG$1=5,1,0))</f>
        <v>0</v>
      </c>
      <c r="AL31" s="120">
        <f>+IF(ISBLANK('Informations clients'!G31),0,IF($AG$1=3,1,0))</f>
        <v>0</v>
      </c>
      <c r="AM31" s="120">
        <f>+IF(ISBLANK('Informations clients'!G31),0,IF($AG$1=3,1,0))</f>
        <v>0</v>
      </c>
      <c r="AN31" s="120">
        <f>IF(ISBLANK('Informations clients'!U31),0,
IF($AG$1=12,1,0))</f>
        <v>0</v>
      </c>
      <c r="AO31" s="120">
        <f>IF(ISBLANK('Informations clients'!#REF!),0,
IF($AG$1=6,1,0))</f>
        <v>1</v>
      </c>
      <c r="AP31" s="120">
        <f>IF(ISBLANK('Informations clients'!#REF!),0,
IF($AG$1=12,1,0))</f>
        <v>0</v>
      </c>
      <c r="AQ31" s="120">
        <f>+IF(ISBLANK('Informations clients'!X31),0,IF($AG$1=2,1,0))</f>
        <v>0</v>
      </c>
      <c r="AR31" s="120">
        <f>IF(ISBLANK('Informations clients'!L31),0,
IF($AG$1=2,1,0))</f>
        <v>0</v>
      </c>
      <c r="AS31" s="120">
        <f>IF(ISBLANK('Informations clients'!AF31),0,
IF(ISBLANK('Informations clients'!U31),0,IF(VLOOKUP('Informations clients'!AF31,Technique!$H$45:$I$48,2,FALSE)=1,0,INDEX(Technique!$B$45:$F$58,MATCH($AG$1,Technique!$B$45:$B$58,0),MATCH('Informations clients'!AF31,Technique!$B$45:$F$45,0)))))</f>
        <v>0</v>
      </c>
      <c r="AT31" s="120">
        <f>+IF(ISBLANK('Informations clients'!AF31),0,
IF(ISBLANK('Informations clients'!V31),0,IF(VLOOKUP('Informations clients'!AF31,Technique!$H$45:$I$48,2,FALSE)=1,0,INDEX(Technique!$B$62:$F$75,MATCH($AG$1,Technique!$B$62:$B$75,0),MATCH('Informations clients'!AF31,Technique!$B$62:$F$62,0)))))</f>
        <v>0</v>
      </c>
      <c r="AU31" s="120">
        <f>+IF(ISBLANK('Informations clients'!AF31),0,
IF(AND($AG$1=5,VLOOKUP('Informations clients'!AF31,Technique!$H$45:$I$48,2,FALSE)=4),1,0))</f>
        <v>0</v>
      </c>
      <c r="AV31" s="120">
        <f>+IF(ISBLANK('Informations clients'!X31),0,IF($AG$1=5,1,0))</f>
        <v>0</v>
      </c>
      <c r="AW31" s="121"/>
      <c r="AX31" s="122">
        <f>+IF(ISBLANK('Informations clients'!AG31),0,
IF($AG$1=5,1,0))</f>
        <v>0</v>
      </c>
    </row>
    <row r="32" spans="1:50" s="123" customFormat="1" ht="11.25">
      <c r="A32" s="113" t="str">
        <f>IF(ISBLANK('Informations clients'!A32),"",'Informations clients'!A32)</f>
        <v/>
      </c>
      <c r="B32" s="124" t="str">
        <f>IF(ISBLANK('Informations clients'!C32),"",'Informations clients'!C32)</f>
        <v/>
      </c>
      <c r="C32" s="124" t="str">
        <f>IF(ISBLANK('Informations clients'!E32),"",'Informations clients'!E32)</f>
        <v/>
      </c>
      <c r="D32" s="126" t="str">
        <f>IF(ISBLANK('Informations clients'!G32),"",'Informations clients'!G32)</f>
        <v/>
      </c>
      <c r="E32" s="114"/>
      <c r="F32" s="127"/>
      <c r="G32" s="128"/>
      <c r="H32" s="114"/>
      <c r="I32" s="127"/>
      <c r="J32" s="129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14"/>
      <c r="AA32" s="131"/>
      <c r="AB32" s="115"/>
      <c r="AC32" s="116"/>
      <c r="AD32" s="117">
        <f>+IF(ISBLANK('Informations clients'!I32),0,
IF($AG$1=MONTH('Informations clients'!K32),1,0))</f>
        <v>0</v>
      </c>
      <c r="AE32" s="118">
        <f>+IF(ISBLANK('Informations clients'!J32),0,
IF(MONTH('Informations clients'!K32)=$AG$1,1,0))</f>
        <v>0</v>
      </c>
      <c r="AF32" s="119"/>
      <c r="AG32" s="117">
        <f>+IF(ISBLANK('Informations clients'!N32),0,
INDEX(Technique!$B$11:$F$23,MATCH($AG$1,Technique!$B$11:$B$23,0),MATCH(VLOOKUP('Informations clients'!N32,Technique!$A$4:$B$6,2,FALSE),Technique!$B$11:$F$11,0)))</f>
        <v>0</v>
      </c>
      <c r="AH32" s="120">
        <f>+IF(ISBLANK('Informations clients'!O32),0,
IF(VLOOKUP('Informations clients'!O32,Technique!$A$79:$B$81,2,FALSE)=1,0,
IF(VLOOKUP('Informations clients'!O32,Technique!$A$79:$B$81,2,FALSE)=2,1,
IF($AG$1=1,1,0))))</f>
        <v>0</v>
      </c>
      <c r="AI32" s="120">
        <f>+IF(ISBLANK('Informations clients'!P32),0,
IF(MONTH('Informations clients'!T32)=$AG$1,1,0))</f>
        <v>0</v>
      </c>
      <c r="AJ32" s="120">
        <f>+IF(ISBLANK('Informations clients'!Q32),0,IF($AG$1=EDATE('Informations clients'!G32,3),1,0))</f>
        <v>0</v>
      </c>
      <c r="AK32" s="120">
        <f>+IF(ISBLANK('Informations clients'!R32),0,
IF($AG$1=5,1,0))</f>
        <v>0</v>
      </c>
      <c r="AL32" s="120">
        <f>+IF(ISBLANK('Informations clients'!G32),0,IF($AG$1=3,1,0))</f>
        <v>0</v>
      </c>
      <c r="AM32" s="120">
        <f>+IF(ISBLANK('Informations clients'!G32),0,IF($AG$1=3,1,0))</f>
        <v>0</v>
      </c>
      <c r="AN32" s="120">
        <f>IF(ISBLANK('Informations clients'!U32),0,
IF($AG$1=12,1,0))</f>
        <v>0</v>
      </c>
      <c r="AO32" s="120">
        <f>IF(ISBLANK('Informations clients'!#REF!),0,
IF($AG$1=6,1,0))</f>
        <v>1</v>
      </c>
      <c r="AP32" s="120">
        <f>IF(ISBLANK('Informations clients'!#REF!),0,
IF($AG$1=12,1,0))</f>
        <v>0</v>
      </c>
      <c r="AQ32" s="120">
        <f>+IF(ISBLANK('Informations clients'!X32),0,IF($AG$1=2,1,0))</f>
        <v>0</v>
      </c>
      <c r="AR32" s="120">
        <f>IF(ISBLANK('Informations clients'!L32),0,
IF($AG$1=2,1,0))</f>
        <v>0</v>
      </c>
      <c r="AS32" s="120">
        <f>IF(ISBLANK('Informations clients'!AF32),0,
IF(ISBLANK('Informations clients'!U32),0,IF(VLOOKUP('Informations clients'!AF32,Technique!$H$45:$I$48,2,FALSE)=1,0,INDEX(Technique!$B$45:$F$58,MATCH($AG$1,Technique!$B$45:$B$58,0),MATCH('Informations clients'!AF32,Technique!$B$45:$F$45,0)))))</f>
        <v>0</v>
      </c>
      <c r="AT32" s="120">
        <f>+IF(ISBLANK('Informations clients'!AF32),0,
IF(ISBLANK('Informations clients'!V32),0,IF(VLOOKUP('Informations clients'!AF32,Technique!$H$45:$I$48,2,FALSE)=1,0,INDEX(Technique!$B$62:$F$75,MATCH($AG$1,Technique!$B$62:$B$75,0),MATCH('Informations clients'!AF32,Technique!$B$62:$F$62,0)))))</f>
        <v>0</v>
      </c>
      <c r="AU32" s="120">
        <f>+IF(ISBLANK('Informations clients'!AF32),0,
IF(AND($AG$1=5,VLOOKUP('Informations clients'!AF32,Technique!$H$45:$I$48,2,FALSE)=4),1,0))</f>
        <v>0</v>
      </c>
      <c r="AV32" s="120">
        <f>+IF(ISBLANK('Informations clients'!X32),0,IF($AG$1=5,1,0))</f>
        <v>0</v>
      </c>
      <c r="AW32" s="121"/>
      <c r="AX32" s="122">
        <f>+IF(ISBLANK('Informations clients'!AG32),0,
IF($AG$1=5,1,0))</f>
        <v>0</v>
      </c>
    </row>
    <row r="33" spans="1:50" s="123" customFormat="1" ht="11.25">
      <c r="A33" s="113" t="str">
        <f>IF(ISBLANK('Informations clients'!A33),"",'Informations clients'!A33)</f>
        <v/>
      </c>
      <c r="B33" s="124" t="str">
        <f>IF(ISBLANK('Informations clients'!C33),"",'Informations clients'!C33)</f>
        <v/>
      </c>
      <c r="C33" s="124" t="str">
        <f>IF(ISBLANK('Informations clients'!E33),"",'Informations clients'!E33)</f>
        <v/>
      </c>
      <c r="D33" s="126" t="str">
        <f>IF(ISBLANK('Informations clients'!G33),"",'Informations clients'!G33)</f>
        <v/>
      </c>
      <c r="E33" s="114"/>
      <c r="F33" s="127"/>
      <c r="G33" s="128"/>
      <c r="H33" s="114"/>
      <c r="I33" s="127"/>
      <c r="J33" s="129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14"/>
      <c r="AA33" s="131"/>
      <c r="AB33" s="115"/>
      <c r="AC33" s="116"/>
      <c r="AD33" s="117">
        <f>+IF(ISBLANK('Informations clients'!I33),0,
IF($AG$1=MONTH('Informations clients'!K33),1,0))</f>
        <v>0</v>
      </c>
      <c r="AE33" s="118">
        <f>+IF(ISBLANK('Informations clients'!J33),0,
IF(MONTH('Informations clients'!K33)=$AG$1,1,0))</f>
        <v>0</v>
      </c>
      <c r="AF33" s="119"/>
      <c r="AG33" s="117">
        <f>+IF(ISBLANK('Informations clients'!N33),0,
INDEX(Technique!$B$11:$F$23,MATCH($AG$1,Technique!$B$11:$B$23,0),MATCH(VLOOKUP('Informations clients'!N33,Technique!$A$4:$B$6,2,FALSE),Technique!$B$11:$F$11,0)))</f>
        <v>0</v>
      </c>
      <c r="AH33" s="120">
        <f>+IF(ISBLANK('Informations clients'!P33),0,
IF(VLOOKUP('Informations clients'!P33,Technique!$A$79:$B$81,2,FALSE)=1,0,
IF(VLOOKUP('Informations clients'!P33,Technique!$A$79:$B$81,2,FALSE)=2,1,
IF($AG$1=1,1,0))))</f>
        <v>0</v>
      </c>
      <c r="AI33" s="120">
        <f>+IF(ISBLANK('Informations clients'!O33),0,
IF(MONTH('Informations clients'!S33)=$AG$1,1,0))</f>
        <v>0</v>
      </c>
      <c r="AJ33" s="120">
        <f>+IF(ISBLANK('Informations clients'!Q33),0,IF($AG$1=EDATE('Informations clients'!G33,3),1,0))</f>
        <v>0</v>
      </c>
      <c r="AK33" s="120">
        <f>+IF(ISBLANK('Informations clients'!Z33),0,
IF($AG$1=5,1,0))</f>
        <v>0</v>
      </c>
      <c r="AL33" s="120">
        <f>+IF(ISBLANK('Informations clients'!G33),0,IF($AG$1=3,1,0))</f>
        <v>0</v>
      </c>
      <c r="AM33" s="120">
        <f>+IF(ISBLANK('Informations clients'!G33),0,IF($AG$1=3,1,0))</f>
        <v>0</v>
      </c>
      <c r="AN33" s="120">
        <f>IF(ISBLANK('Informations clients'!U33),0,
IF($AG$1=12,1,0))</f>
        <v>0</v>
      </c>
      <c r="AO33" s="120">
        <f>IF(ISBLANK('Informations clients'!#REF!),0,
IF($AG$1=6,1,0))</f>
        <v>1</v>
      </c>
      <c r="AP33" s="120">
        <f>IF(ISBLANK('Informations clients'!AA33),0,
IF($AG$1=12,1,0))</f>
        <v>0</v>
      </c>
      <c r="AQ33" s="120">
        <f>+IF(ISBLANK('Informations clients'!X33),0,IF($AG$1=2,1,0))</f>
        <v>0</v>
      </c>
      <c r="AR33" s="120">
        <f>IF(ISBLANK('Informations clients'!L33),0,
IF($AG$1=2,1,0))</f>
        <v>0</v>
      </c>
      <c r="AS33" s="120">
        <f>IF(ISBLANK('Informations clients'!AF33),0,
IF(ISBLANK('Informations clients'!Q33),0,IF(VLOOKUP('Informations clients'!AF33,Technique!$H$45:$I$48,2,FALSE)=1,0,INDEX(Technique!$B$45:$F$58,MATCH($AG$1,Technique!$B$45:$B$58,0),MATCH('Informations clients'!AF33,Technique!$B$45:$F$45,0)))))</f>
        <v>0</v>
      </c>
      <c r="AT33" s="120">
        <f>+IF(ISBLANK('Informations clients'!AF33),0,
IF(ISBLANK('Informations clients'!R33),0,IF(VLOOKUP('Informations clients'!AF33,Technique!$H$45:$I$48,2,FALSE)=1,0,INDEX(Technique!$B$62:$F$75,MATCH($AG$1,Technique!$B$62:$B$75,0),MATCH('Informations clients'!AF33,Technique!$B$62:$F$62,0)))))</f>
        <v>0</v>
      </c>
      <c r="AU33" s="120">
        <f>+IF(ISBLANK('Informations clients'!AF33),0,
IF(AND($AG$1=5,VLOOKUP('Informations clients'!AF33,Technique!$H$45:$I$48,2,FALSE)=4),1,0))</f>
        <v>0</v>
      </c>
      <c r="AV33" s="120">
        <f>+IF(ISBLANK('Informations clients'!V33),0,IF($AG$1=5,1,0))</f>
        <v>0</v>
      </c>
      <c r="AW33" s="121"/>
      <c r="AX33" s="122">
        <f>+IF(ISBLANK('Informations clients'!AG33),0,
IF($AG$1=5,1,0))</f>
        <v>0</v>
      </c>
    </row>
    <row r="34" spans="1:50" s="123" customFormat="1" ht="11.25">
      <c r="A34" s="113" t="str">
        <f>IF(ISBLANK('Informations clients'!A34),"",'Informations clients'!A34)</f>
        <v/>
      </c>
      <c r="B34" s="124" t="str">
        <f>IF(ISBLANK('Informations clients'!C34),"",'Informations clients'!C34)</f>
        <v/>
      </c>
      <c r="C34" s="124" t="str">
        <f>IF(ISBLANK('Informations clients'!E34),"",'Informations clients'!E34)</f>
        <v/>
      </c>
      <c r="D34" s="126" t="str">
        <f>IF(ISBLANK('Informations clients'!G34),"",'Informations clients'!G34)</f>
        <v/>
      </c>
      <c r="E34" s="114"/>
      <c r="F34" s="127"/>
      <c r="G34" s="128"/>
      <c r="H34" s="114"/>
      <c r="I34" s="127"/>
      <c r="J34" s="129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14"/>
      <c r="AA34" s="131"/>
      <c r="AB34" s="115"/>
      <c r="AC34" s="116"/>
      <c r="AD34" s="117">
        <f>+IF(ISBLANK('Informations clients'!I34),0,
IF($AG$1=MONTH('Informations clients'!K34),1,0))</f>
        <v>0</v>
      </c>
      <c r="AE34" s="118">
        <f>+IF(ISBLANK('Informations clients'!J34),0,
IF(MONTH('Informations clients'!K34)=$AG$1,1,0))</f>
        <v>0</v>
      </c>
      <c r="AF34" s="119"/>
      <c r="AG34" s="117">
        <f>+IF(ISBLANK('Informations clients'!N34),0,
INDEX(Technique!$B$11:$F$23,MATCH($AG$1,Technique!$B$11:$B$23,0),MATCH(VLOOKUP('Informations clients'!N34,Technique!$A$4:$B$6,2,FALSE),Technique!$B$11:$F$11,0)))</f>
        <v>0</v>
      </c>
      <c r="AH34" s="120">
        <f>+IF(ISBLANK('Informations clients'!P34),0,
IF(VLOOKUP('Informations clients'!P34,Technique!$A$79:$B$81,2,FALSE)=1,0,
IF(VLOOKUP('Informations clients'!P34,Technique!$A$79:$B$81,2,FALSE)=2,1,
IF($AG$1=1,1,0))))</f>
        <v>0</v>
      </c>
      <c r="AI34" s="120">
        <f>+IF(ISBLANK('Informations clients'!O34),0,
IF(MONTH('Informations clients'!S34)=$AG$1,1,0))</f>
        <v>0</v>
      </c>
      <c r="AJ34" s="120">
        <f>+IF(ISBLANK('Informations clients'!Q34),0,IF($AG$1=EDATE('Informations clients'!G34,3),1,0))</f>
        <v>0</v>
      </c>
      <c r="AK34" s="120">
        <f>+IF(ISBLANK('Informations clients'!Z34),0,
IF($AG$1=5,1,0))</f>
        <v>0</v>
      </c>
      <c r="AL34" s="120">
        <f>+IF(ISBLANK('Informations clients'!G34),0,IF($AG$1=3,1,0))</f>
        <v>0</v>
      </c>
      <c r="AM34" s="120">
        <f>+IF(ISBLANK('Informations clients'!G34),0,IF($AG$1=3,1,0))</f>
        <v>0</v>
      </c>
      <c r="AN34" s="120">
        <f>IF(ISBLANK('Informations clients'!U34),0,
IF($AG$1=12,1,0))</f>
        <v>0</v>
      </c>
      <c r="AO34" s="120">
        <f>IF(ISBLANK('Informations clients'!#REF!),0,
IF($AG$1=6,1,0))</f>
        <v>1</v>
      </c>
      <c r="AP34" s="120">
        <f>IF(ISBLANK('Informations clients'!AA34),0,
IF($AG$1=12,1,0))</f>
        <v>0</v>
      </c>
      <c r="AQ34" s="120">
        <f>+IF(ISBLANK('Informations clients'!X34),0,IF($AG$1=2,1,0))</f>
        <v>0</v>
      </c>
      <c r="AR34" s="120">
        <f>IF(ISBLANK('Informations clients'!L34),0,
IF($AG$1=2,1,0))</f>
        <v>0</v>
      </c>
      <c r="AS34" s="120">
        <f>IF(ISBLANK('Informations clients'!AF34),0,
IF(ISBLANK('Informations clients'!Q34),0,IF(VLOOKUP('Informations clients'!AF34,Technique!$H$45:$I$48,2,FALSE)=1,0,INDEX(Technique!$B$45:$F$58,MATCH($AG$1,Technique!$B$45:$B$58,0),MATCH('Informations clients'!AF34,Technique!$B$45:$F$45,0)))))</f>
        <v>0</v>
      </c>
      <c r="AT34" s="120">
        <f>+IF(ISBLANK('Informations clients'!AF34),0,
IF(ISBLANK('Informations clients'!R34),0,IF(VLOOKUP('Informations clients'!AF34,Technique!$H$45:$I$48,2,FALSE)=1,0,INDEX(Technique!$B$62:$F$75,MATCH($AG$1,Technique!$B$62:$B$75,0),MATCH('Informations clients'!AF34,Technique!$B$62:$F$62,0)))))</f>
        <v>0</v>
      </c>
      <c r="AU34" s="120">
        <f>+IF(ISBLANK('Informations clients'!AF34),0,
IF(AND($AG$1=5,VLOOKUP('Informations clients'!AF34,Technique!$H$45:$I$48,2,FALSE)=4),1,0))</f>
        <v>0</v>
      </c>
      <c r="AV34" s="120">
        <f>+IF(ISBLANK('Informations clients'!V34),0,IF($AG$1=5,1,0))</f>
        <v>0</v>
      </c>
      <c r="AW34" s="121"/>
      <c r="AX34" s="122">
        <f>+IF(ISBLANK('Informations clients'!AG34),0,
IF($AG$1=5,1,0))</f>
        <v>0</v>
      </c>
    </row>
    <row r="35" spans="1:50" s="123" customFormat="1" ht="11.25">
      <c r="A35" s="113" t="str">
        <f>IF(ISBLANK('Informations clients'!A35),"",'Informations clients'!A35)</f>
        <v/>
      </c>
      <c r="B35" s="124" t="str">
        <f>IF(ISBLANK('Informations clients'!C35),"",'Informations clients'!C35)</f>
        <v/>
      </c>
      <c r="C35" s="124" t="str">
        <f>IF(ISBLANK('Informations clients'!E35),"",'Informations clients'!E35)</f>
        <v/>
      </c>
      <c r="D35" s="126" t="str">
        <f>IF(ISBLANK('Informations clients'!G35),"",'Informations clients'!G35)</f>
        <v/>
      </c>
      <c r="E35" s="114"/>
      <c r="F35" s="127"/>
      <c r="G35" s="128"/>
      <c r="H35" s="114"/>
      <c r="I35" s="127"/>
      <c r="J35" s="129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14"/>
      <c r="AA35" s="131"/>
      <c r="AB35" s="115"/>
      <c r="AC35" s="116"/>
      <c r="AD35" s="117">
        <f>+IF(ISBLANK('Informations clients'!I35),0,
IF($AG$1=MONTH('Informations clients'!K35),1,0))</f>
        <v>0</v>
      </c>
      <c r="AE35" s="118">
        <f>+IF(ISBLANK('Informations clients'!J35),0,
IF(MONTH('Informations clients'!K35)=$AG$1,1,0))</f>
        <v>0</v>
      </c>
      <c r="AF35" s="119"/>
      <c r="AG35" s="117">
        <f>+IF(ISBLANK('Informations clients'!N35),0,
INDEX(Technique!$B$11:$F$23,MATCH($AG$1,Technique!$B$11:$B$23,0),MATCH(VLOOKUP('Informations clients'!N35,Technique!$A$4:$B$6,2,FALSE),Technique!$B$11:$F$11,0)))</f>
        <v>0</v>
      </c>
      <c r="AH35" s="120">
        <f>+IF(ISBLANK('Informations clients'!P35),0,
IF(VLOOKUP('Informations clients'!P35,Technique!$A$79:$B$81,2,FALSE)=1,0,
IF(VLOOKUP('Informations clients'!P35,Technique!$A$79:$B$81,2,FALSE)=2,1,
IF($AG$1=1,1,0))))</f>
        <v>0</v>
      </c>
      <c r="AI35" s="120">
        <f>+IF(ISBLANK('Informations clients'!#REF!),0,
IF(MONTH('Informations clients'!S35)=$AG$1,1,0))</f>
        <v>0</v>
      </c>
      <c r="AJ35" s="120">
        <f>+IF(ISBLANK('Informations clients'!Q35),0,IF($AG$1=EDATE('Informations clients'!G35,3),1,0))</f>
        <v>0</v>
      </c>
      <c r="AK35" s="120">
        <f>+IF(ISBLANK('Informations clients'!Z35),0,
IF($AG$1=5,1,0))</f>
        <v>0</v>
      </c>
      <c r="AL35" s="120">
        <f>+IF(ISBLANK('Informations clients'!G35),0,IF($AG$1=3,1,0))</f>
        <v>0</v>
      </c>
      <c r="AM35" s="120">
        <f>+IF(ISBLANK('Informations clients'!G35),0,IF($AG$1=3,1,0))</f>
        <v>0</v>
      </c>
      <c r="AN35" s="120">
        <f>IF(ISBLANK('Informations clients'!U35),0,
IF($AG$1=12,1,0))</f>
        <v>0</v>
      </c>
      <c r="AO35" s="120">
        <f>IF(ISBLANK('Informations clients'!#REF!),0,
IF($AG$1=6,1,0))</f>
        <v>1</v>
      </c>
      <c r="AP35" s="120">
        <f>IF(ISBLANK('Informations clients'!AA35),0,
IF($AG$1=12,1,0))</f>
        <v>0</v>
      </c>
      <c r="AQ35" s="120">
        <f>+IF(ISBLANK('Informations clients'!X35),0,IF($AG$1=2,1,0))</f>
        <v>0</v>
      </c>
      <c r="AR35" s="120">
        <f>IF(ISBLANK('Informations clients'!L35),0,
IF($AG$1=2,1,0))</f>
        <v>0</v>
      </c>
      <c r="AS35" s="120">
        <f>IF(ISBLANK('Informations clients'!AF35),0,
IF(ISBLANK('Informations clients'!Q35),0,IF(VLOOKUP('Informations clients'!AF35,Technique!$H$45:$I$48,2,FALSE)=1,0,INDEX(Technique!$B$45:$F$58,MATCH($AG$1,Technique!$B$45:$B$58,0),MATCH('Informations clients'!AF35,Technique!$B$45:$F$45,0)))))</f>
        <v>0</v>
      </c>
      <c r="AT35" s="120">
        <f>+IF(ISBLANK('Informations clients'!AF35),0,
IF(ISBLANK('Informations clients'!R35),0,IF(VLOOKUP('Informations clients'!AF35,Technique!$H$45:$I$48,2,FALSE)=1,0,INDEX(Technique!$B$62:$F$75,MATCH($AG$1,Technique!$B$62:$B$75,0),MATCH('Informations clients'!AF35,Technique!$B$62:$F$62,0)))))</f>
        <v>0</v>
      </c>
      <c r="AU35" s="120">
        <f>+IF(ISBLANK('Informations clients'!AF35),0,
IF(AND($AG$1=5,VLOOKUP('Informations clients'!AF35,Technique!$H$45:$I$48,2,FALSE)=4),1,0))</f>
        <v>0</v>
      </c>
      <c r="AV35" s="120">
        <f>+IF(ISBLANK('Informations clients'!V35),0,IF($AG$1=5,1,0))</f>
        <v>0</v>
      </c>
      <c r="AW35" s="121"/>
      <c r="AX35" s="122">
        <f>+IF(ISBLANK('Informations clients'!AG35),0,
IF($AG$1=5,1,0))</f>
        <v>0</v>
      </c>
    </row>
    <row r="36" spans="1:50" s="91" customFormat="1" ht="15.75" thickBot="1">
      <c r="A36" s="111" t="str">
        <f>IF(ISBLANK('Informations clients'!A36),"",'Informations clients'!A36)</f>
        <v/>
      </c>
      <c r="B36" s="125" t="str">
        <f>IF(ISBLANK('Informations clients'!C36),"",'Informations clients'!C36)</f>
        <v/>
      </c>
      <c r="C36" s="125" t="str">
        <f>IF(ISBLANK('Informations clients'!E36),"",'Informations clients'!E36)</f>
        <v/>
      </c>
      <c r="D36" s="98" t="str">
        <f>IF(ISBLANK('Informations clients'!G36),"",'Informations clients'!G36)</f>
        <v/>
      </c>
      <c r="E36" s="21"/>
      <c r="F36" s="112"/>
      <c r="G36" s="101"/>
      <c r="H36" s="21"/>
      <c r="I36" s="112"/>
      <c r="J36" s="99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21"/>
      <c r="AA36" s="102"/>
      <c r="AB36" s="97"/>
      <c r="AL36" s="120">
        <f>+IF(ISBLANK('Informations clients'!G36),0,IF($AG$1=3,1,0))</f>
        <v>0</v>
      </c>
    </row>
  </sheetData>
  <mergeCells count="6">
    <mergeCell ref="AD4:AX4"/>
    <mergeCell ref="B1:D1"/>
    <mergeCell ref="A2:AA2"/>
    <mergeCell ref="A4:D4"/>
    <mergeCell ref="F4:G4"/>
    <mergeCell ref="I4:Y4"/>
  </mergeCells>
  <conditionalFormatting sqref="I7">
    <cfRule type="containsText" dxfId="1040" priority="106" operator="containsText" text="NA">
      <formula>NOT(ISERROR(SEARCH("NA",I7)))</formula>
    </cfRule>
    <cfRule type="notContainsBlanks" dxfId="1039" priority="154">
      <formula>LEN(TRIM(I7))&gt;0</formula>
    </cfRule>
    <cfRule type="expression" dxfId="1038" priority="155">
      <formula>AND(ISBLANK(I7),AG7=1)</formula>
    </cfRule>
    <cfRule type="expression" dxfId="1037" priority="157">
      <formula>AG7=0</formula>
    </cfRule>
  </conditionalFormatting>
  <conditionalFormatting sqref="K7">
    <cfRule type="containsText" dxfId="1036" priority="104" operator="containsText" text="NA">
      <formula>NOT(ISERROR(SEARCH("NA",K7)))</formula>
    </cfRule>
    <cfRule type="notContainsBlanks" dxfId="1035" priority="152">
      <formula>LEN(TRIM(K7))&gt;0</formula>
    </cfRule>
    <cfRule type="expression" dxfId="1034" priority="153">
      <formula>AND(ISBLANK(K7),AI7=1)</formula>
    </cfRule>
    <cfRule type="expression" dxfId="1033" priority="156">
      <formula>AI7=0</formula>
    </cfRule>
  </conditionalFormatting>
  <conditionalFormatting sqref="L7">
    <cfRule type="containsText" dxfId="1032" priority="103" operator="containsText" text="NA">
      <formula>NOT(ISERROR(SEARCH("NA",L7)))</formula>
    </cfRule>
    <cfRule type="notContainsBlanks" dxfId="1031" priority="150">
      <formula>LEN(TRIM(L7))&gt;0</formula>
    </cfRule>
    <cfRule type="expression" dxfId="1030" priority="151">
      <formula>AND(ISBLANK(L7),AJ7=1)</formula>
    </cfRule>
    <cfRule type="expression" dxfId="1029" priority="158">
      <formula>AJ7=0</formula>
    </cfRule>
  </conditionalFormatting>
  <conditionalFormatting sqref="M7">
    <cfRule type="containsText" dxfId="1028" priority="102" operator="containsText" text="NA">
      <formula>NOT(ISERROR(SEARCH("NA",M7)))</formula>
    </cfRule>
    <cfRule type="notContainsBlanks" dxfId="1027" priority="148">
      <formula>LEN(TRIM(M7))&gt;0</formula>
    </cfRule>
    <cfRule type="expression" dxfId="1026" priority="149">
      <formula>AND(ISBLANK(M7),AK7=1)</formula>
    </cfRule>
    <cfRule type="expression" dxfId="1025" priority="159">
      <formula>AK7=0</formula>
    </cfRule>
  </conditionalFormatting>
  <conditionalFormatting sqref="N7">
    <cfRule type="containsText" dxfId="1024" priority="101" operator="containsText" text="NA">
      <formula>NOT(ISERROR(SEARCH("NA",N7)))</formula>
    </cfRule>
    <cfRule type="notContainsBlanks" dxfId="1023" priority="145">
      <formula>LEN(TRIM(N7))&gt;0</formula>
    </cfRule>
    <cfRule type="expression" dxfId="1022" priority="146">
      <formula>AND(ISBLANK(N7),AL7=1)</formula>
    </cfRule>
    <cfRule type="expression" dxfId="1021" priority="147">
      <formula>AL7=0</formula>
    </cfRule>
  </conditionalFormatting>
  <conditionalFormatting sqref="O7">
    <cfRule type="containsText" dxfId="1020" priority="100" operator="containsText" text="NA">
      <formula>NOT(ISERROR(SEARCH("NA",O7)))</formula>
    </cfRule>
    <cfRule type="notContainsBlanks" dxfId="1019" priority="142">
      <formula>LEN(TRIM(O7))&gt;0</formula>
    </cfRule>
    <cfRule type="expression" dxfId="1018" priority="143">
      <formula>AND(ISBLANK(O7),AM7=1)</formula>
    </cfRule>
    <cfRule type="expression" dxfId="1017" priority="144">
      <formula>AM7=0</formula>
    </cfRule>
  </conditionalFormatting>
  <conditionalFormatting sqref="P7:R7">
    <cfRule type="notContainsBlanks" dxfId="1016" priority="139">
      <formula>LEN(TRIM(P7))&gt;0</formula>
    </cfRule>
    <cfRule type="expression" dxfId="1015" priority="140">
      <formula>AND(ISBLANK(P7),AN7=1)</formula>
    </cfRule>
    <cfRule type="expression" dxfId="1014" priority="141">
      <formula>AN7=0</formula>
    </cfRule>
  </conditionalFormatting>
  <conditionalFormatting sqref="S7">
    <cfRule type="containsText" dxfId="1013" priority="96" operator="containsText" text="NA">
      <formula>NOT(ISERROR(SEARCH("NA",S7)))</formula>
    </cfRule>
    <cfRule type="notContainsBlanks" dxfId="1012" priority="136">
      <formula>LEN(TRIM(S7))&gt;0</formula>
    </cfRule>
    <cfRule type="expression" dxfId="1011" priority="137">
      <formula>AND(ISBLANK(S7),AQ7=1)</formula>
    </cfRule>
    <cfRule type="expression" dxfId="1010" priority="138">
      <formula>AQ7=0</formula>
    </cfRule>
  </conditionalFormatting>
  <conditionalFormatting sqref="T7">
    <cfRule type="containsText" dxfId="1009" priority="95" operator="containsText" text="NA">
      <formula>NOT(ISERROR(SEARCH("NA",T7)))</formula>
    </cfRule>
    <cfRule type="notContainsBlanks" dxfId="1008" priority="133">
      <formula>LEN(TRIM(T7))&gt;0</formula>
    </cfRule>
    <cfRule type="expression" dxfId="1007" priority="134">
      <formula>AND(ISBLANK(T7),AR7=1)</formula>
    </cfRule>
    <cfRule type="expression" dxfId="1006" priority="135">
      <formula>AR7=0</formula>
    </cfRule>
  </conditionalFormatting>
  <conditionalFormatting sqref="Y7">
    <cfRule type="containsText" dxfId="1005" priority="91" operator="containsText" text="NA">
      <formula>NOT(ISERROR(SEARCH("NA",Y7)))</formula>
    </cfRule>
    <cfRule type="notContainsBlanks" dxfId="1004" priority="130">
      <formula>LEN(TRIM(Y7))&gt;0</formula>
    </cfRule>
    <cfRule type="expression" dxfId="1003" priority="131">
      <formula>AND(ISBLANK(Y7),AV7=1)</formula>
    </cfRule>
    <cfRule type="expression" dxfId="1002" priority="132">
      <formula>AV7=0</formula>
    </cfRule>
  </conditionalFormatting>
  <conditionalFormatting sqref="U7">
    <cfRule type="containsText" dxfId="1001" priority="94" operator="containsText" text="NA">
      <formula>NOT(ISERROR(SEARCH("NA",U7)))</formula>
    </cfRule>
    <cfRule type="notContainsBlanks" dxfId="1000" priority="124">
      <formula>LEN(TRIM(U7))&gt;0</formula>
    </cfRule>
    <cfRule type="expression" dxfId="999" priority="125">
      <formula>AND(ISBLANK(U7),AS7=1)</formula>
    </cfRule>
    <cfRule type="expression" dxfId="998" priority="126">
      <formula>AS7=0</formula>
    </cfRule>
  </conditionalFormatting>
  <conditionalFormatting sqref="V7:W7">
    <cfRule type="containsText" dxfId="997" priority="93" operator="containsText" text="NA">
      <formula>NOT(ISERROR(SEARCH("NA",V7)))</formula>
    </cfRule>
    <cfRule type="notContainsBlanks" dxfId="996" priority="121">
      <formula>LEN(TRIM(V7))&gt;0</formula>
    </cfRule>
    <cfRule type="expression" dxfId="995" priority="122">
      <formula>AND(ISBLANK(V7),AT7=1)</formula>
    </cfRule>
    <cfRule type="expression" dxfId="994" priority="123">
      <formula>AT7=0</formula>
    </cfRule>
  </conditionalFormatting>
  <conditionalFormatting sqref="X7">
    <cfRule type="containsText" dxfId="993" priority="92" operator="containsText" text="NA">
      <formula>NOT(ISERROR(SEARCH("NA",X7)))</formula>
    </cfRule>
    <cfRule type="notContainsBlanks" dxfId="992" priority="118">
      <formula>LEN(TRIM(X7))&gt;0</formula>
    </cfRule>
    <cfRule type="expression" dxfId="991" priority="119">
      <formula>AND(ISBLANK(X7),AU7=1)</formula>
    </cfRule>
    <cfRule type="expression" dxfId="990" priority="120">
      <formula>AU7=0</formula>
    </cfRule>
  </conditionalFormatting>
  <conditionalFormatting sqref="AA7">
    <cfRule type="containsText" dxfId="989" priority="89" operator="containsText" text="NA">
      <formula>NOT(ISERROR(SEARCH("NA",AA7)))</formula>
    </cfRule>
    <cfRule type="notContainsBlanks" dxfId="988" priority="115">
      <formula>LEN(TRIM(AA7))&gt;0</formula>
    </cfRule>
    <cfRule type="expression" dxfId="987" priority="116">
      <formula>AND(ISBLANK(AA7),AX7=1)</formula>
    </cfRule>
    <cfRule type="expression" dxfId="986" priority="117">
      <formula>AX7=0</formula>
    </cfRule>
  </conditionalFormatting>
  <conditionalFormatting sqref="G7">
    <cfRule type="containsText" dxfId="985" priority="87" operator="containsText" text="NA">
      <formula>NOT(ISERROR(SEARCH("NA",G7)))</formula>
    </cfRule>
    <cfRule type="notContainsBlanks" dxfId="984" priority="112">
      <formula>LEN(TRIM(G7))&gt;0</formula>
    </cfRule>
    <cfRule type="expression" dxfId="983" priority="113">
      <formula>AND(ISBLANK(G7),AE7=1)</formula>
    </cfRule>
    <cfRule type="expression" dxfId="982" priority="114">
      <formula>AE7=0</formula>
    </cfRule>
  </conditionalFormatting>
  <conditionalFormatting sqref="F7">
    <cfRule type="containsText" dxfId="981" priority="88" operator="containsText" text="NA">
      <formula>NOT(ISERROR(SEARCH("NA",F7)))</formula>
    </cfRule>
    <cfRule type="expression" dxfId="980" priority="110">
      <formula>AND(ISBLANK(F7),AD7=1)</formula>
    </cfRule>
    <cfRule type="expression" dxfId="979" priority="111">
      <formula>AD7=0</formula>
    </cfRule>
    <cfRule type="notContainsBlanks" dxfId="978" priority="160">
      <formula>LEN(TRIM(F7))&gt;0</formula>
    </cfRule>
  </conditionalFormatting>
  <conditionalFormatting sqref="J7">
    <cfRule type="containsText" dxfId="977" priority="105" operator="containsText" text="NA">
      <formula>NOT(ISERROR(SEARCH("NA",J7)))</formula>
    </cfRule>
    <cfRule type="notContainsBlanks" dxfId="976" priority="107">
      <formula>LEN(TRIM(J7))&gt;0</formula>
    </cfRule>
    <cfRule type="expression" dxfId="975" priority="108">
      <formula>AND(ISBLANK(J7),AH7=1)</formula>
    </cfRule>
    <cfRule type="expression" dxfId="974" priority="109">
      <formula>AH7=0</formula>
    </cfRule>
  </conditionalFormatting>
  <conditionalFormatting sqref="P7:R35">
    <cfRule type="containsText" dxfId="973" priority="99" operator="containsText" text="NA">
      <formula>NOT(ISERROR(SEARCH("NA",P7)))</formula>
    </cfRule>
  </conditionalFormatting>
  <conditionalFormatting sqref="I8:I35">
    <cfRule type="containsText" dxfId="972" priority="32" operator="containsText" text="NA">
      <formula>NOT(ISERROR(SEARCH("NA",I8)))</formula>
    </cfRule>
    <cfRule type="notContainsBlanks" dxfId="971" priority="80">
      <formula>LEN(TRIM(I8))&gt;0</formula>
    </cfRule>
    <cfRule type="expression" dxfId="970" priority="81">
      <formula>AND(ISBLANK(I8),AG8=1)</formula>
    </cfRule>
    <cfRule type="expression" dxfId="969" priority="83">
      <formula>AG8=0</formula>
    </cfRule>
  </conditionalFormatting>
  <conditionalFormatting sqref="K8:K35">
    <cfRule type="containsText" dxfId="968" priority="30" operator="containsText" text="NA">
      <formula>NOT(ISERROR(SEARCH("NA",K8)))</formula>
    </cfRule>
    <cfRule type="notContainsBlanks" dxfId="967" priority="78">
      <formula>LEN(TRIM(K8))&gt;0</formula>
    </cfRule>
    <cfRule type="expression" dxfId="966" priority="79">
      <formula>AND(ISBLANK(K8),AI8=1)</formula>
    </cfRule>
    <cfRule type="expression" dxfId="965" priority="82">
      <formula>AI8=0</formula>
    </cfRule>
  </conditionalFormatting>
  <conditionalFormatting sqref="L8:L35">
    <cfRule type="containsText" dxfId="964" priority="29" operator="containsText" text="NA">
      <formula>NOT(ISERROR(SEARCH("NA",L8)))</formula>
    </cfRule>
    <cfRule type="notContainsBlanks" dxfId="963" priority="76">
      <formula>LEN(TRIM(L8))&gt;0</formula>
    </cfRule>
    <cfRule type="expression" dxfId="962" priority="77">
      <formula>AND(ISBLANK(L8),AJ8=1)</formula>
    </cfRule>
    <cfRule type="expression" dxfId="961" priority="84">
      <formula>AJ8=0</formula>
    </cfRule>
  </conditionalFormatting>
  <conditionalFormatting sqref="M8:M35">
    <cfRule type="containsText" dxfId="960" priority="28" operator="containsText" text="NA">
      <formula>NOT(ISERROR(SEARCH("NA",M8)))</formula>
    </cfRule>
    <cfRule type="notContainsBlanks" dxfId="959" priority="74">
      <formula>LEN(TRIM(M8))&gt;0</formula>
    </cfRule>
    <cfRule type="expression" dxfId="958" priority="75">
      <formula>AND(ISBLANK(M8),AK8=1)</formula>
    </cfRule>
    <cfRule type="expression" dxfId="957" priority="85">
      <formula>AK8=0</formula>
    </cfRule>
  </conditionalFormatting>
  <conditionalFormatting sqref="N8:N35">
    <cfRule type="containsText" dxfId="956" priority="27" operator="containsText" text="NA">
      <formula>NOT(ISERROR(SEARCH("NA",N8)))</formula>
    </cfRule>
    <cfRule type="notContainsBlanks" dxfId="955" priority="71">
      <formula>LEN(TRIM(N8))&gt;0</formula>
    </cfRule>
    <cfRule type="expression" dxfId="954" priority="72">
      <formula>AND(ISBLANK(N8),AL8=1)</formula>
    </cfRule>
    <cfRule type="expression" dxfId="953" priority="73">
      <formula>AL8=0</formula>
    </cfRule>
  </conditionalFormatting>
  <conditionalFormatting sqref="O8:O35">
    <cfRule type="containsText" dxfId="952" priority="26" operator="containsText" text="NA">
      <formula>NOT(ISERROR(SEARCH("NA",O8)))</formula>
    </cfRule>
    <cfRule type="notContainsBlanks" dxfId="951" priority="68">
      <formula>LEN(TRIM(O8))&gt;0</formula>
    </cfRule>
    <cfRule type="expression" dxfId="950" priority="69">
      <formula>AND(ISBLANK(O8),AM8=1)</formula>
    </cfRule>
    <cfRule type="expression" dxfId="949" priority="70">
      <formula>AM8=0</formula>
    </cfRule>
  </conditionalFormatting>
  <conditionalFormatting sqref="P8:R35">
    <cfRule type="notContainsBlanks" dxfId="948" priority="65">
      <formula>LEN(TRIM(P8))&gt;0</formula>
    </cfRule>
    <cfRule type="expression" dxfId="947" priority="66">
      <formula>AND(ISBLANK(P8),AN8=1)</formula>
    </cfRule>
    <cfRule type="expression" dxfId="946" priority="67">
      <formula>AN8=0</formula>
    </cfRule>
  </conditionalFormatting>
  <conditionalFormatting sqref="S8:S35">
    <cfRule type="containsText" dxfId="945" priority="22" operator="containsText" text="NA">
      <formula>NOT(ISERROR(SEARCH("NA",S8)))</formula>
    </cfRule>
    <cfRule type="notContainsBlanks" dxfId="944" priority="62">
      <formula>LEN(TRIM(S8))&gt;0</formula>
    </cfRule>
    <cfRule type="expression" dxfId="943" priority="63">
      <formula>AND(ISBLANK(S8),AQ8=1)</formula>
    </cfRule>
    <cfRule type="expression" dxfId="942" priority="64">
      <formula>AQ8=0</formula>
    </cfRule>
  </conditionalFormatting>
  <conditionalFormatting sqref="T8:T35">
    <cfRule type="containsText" dxfId="941" priority="21" operator="containsText" text="NA">
      <formula>NOT(ISERROR(SEARCH("NA",T8)))</formula>
    </cfRule>
    <cfRule type="notContainsBlanks" dxfId="940" priority="59">
      <formula>LEN(TRIM(T8))&gt;0</formula>
    </cfRule>
    <cfRule type="expression" dxfId="939" priority="60">
      <formula>AND(ISBLANK(T8),AR8=1)</formula>
    </cfRule>
    <cfRule type="expression" dxfId="938" priority="61">
      <formula>AR8=0</formula>
    </cfRule>
  </conditionalFormatting>
  <conditionalFormatting sqref="Y8:Y35">
    <cfRule type="containsText" dxfId="937" priority="17" operator="containsText" text="NA">
      <formula>NOT(ISERROR(SEARCH("NA",Y8)))</formula>
    </cfRule>
    <cfRule type="notContainsBlanks" dxfId="936" priority="56">
      <formula>LEN(TRIM(Y8))&gt;0</formula>
    </cfRule>
    <cfRule type="expression" dxfId="935" priority="57">
      <formula>AND(ISBLANK(Y8),AV8=1)</formula>
    </cfRule>
    <cfRule type="expression" dxfId="934" priority="58">
      <formula>AV8=0</formula>
    </cfRule>
  </conditionalFormatting>
  <conditionalFormatting sqref="U8:U35">
    <cfRule type="containsText" dxfId="933" priority="20" operator="containsText" text="NA">
      <formula>NOT(ISERROR(SEARCH("NA",U8)))</formula>
    </cfRule>
    <cfRule type="notContainsBlanks" dxfId="932" priority="50">
      <formula>LEN(TRIM(U8))&gt;0</formula>
    </cfRule>
    <cfRule type="expression" dxfId="931" priority="51">
      <formula>AND(ISBLANK(U8),AS8=1)</formula>
    </cfRule>
    <cfRule type="expression" dxfId="930" priority="52">
      <formula>AS8=0</formula>
    </cfRule>
  </conditionalFormatting>
  <conditionalFormatting sqref="V8:W35">
    <cfRule type="containsText" dxfId="929" priority="19" operator="containsText" text="NA">
      <formula>NOT(ISERROR(SEARCH("NA",V8)))</formula>
    </cfRule>
    <cfRule type="notContainsBlanks" dxfId="928" priority="47">
      <formula>LEN(TRIM(V8))&gt;0</formula>
    </cfRule>
    <cfRule type="expression" dxfId="927" priority="48">
      <formula>AND(ISBLANK(V8),AT8=1)</formula>
    </cfRule>
    <cfRule type="expression" dxfId="926" priority="49">
      <formula>AT8=0</formula>
    </cfRule>
  </conditionalFormatting>
  <conditionalFormatting sqref="X8:X35">
    <cfRule type="containsText" dxfId="925" priority="18" operator="containsText" text="NA">
      <formula>NOT(ISERROR(SEARCH("NA",X8)))</formula>
    </cfRule>
    <cfRule type="notContainsBlanks" dxfId="924" priority="44">
      <formula>LEN(TRIM(X8))&gt;0</formula>
    </cfRule>
    <cfRule type="expression" dxfId="923" priority="45">
      <formula>AND(ISBLANK(X8),AU8=1)</formula>
    </cfRule>
    <cfRule type="expression" dxfId="922" priority="46">
      <formula>AU8=0</formula>
    </cfRule>
  </conditionalFormatting>
  <conditionalFormatting sqref="AA8:AA35">
    <cfRule type="containsText" dxfId="921" priority="15" operator="containsText" text="NA">
      <formula>NOT(ISERROR(SEARCH("NA",AA8)))</formula>
    </cfRule>
    <cfRule type="notContainsBlanks" dxfId="920" priority="41">
      <formula>LEN(TRIM(AA8))&gt;0</formula>
    </cfRule>
    <cfRule type="expression" dxfId="919" priority="42">
      <formula>AND(ISBLANK(AA8),AX8=1)</formula>
    </cfRule>
    <cfRule type="expression" dxfId="918" priority="43">
      <formula>AX8=0</formula>
    </cfRule>
  </conditionalFormatting>
  <conditionalFormatting sqref="G8:G35">
    <cfRule type="containsText" dxfId="917" priority="13" operator="containsText" text="NA">
      <formula>NOT(ISERROR(SEARCH("NA",G8)))</formula>
    </cfRule>
    <cfRule type="notContainsBlanks" dxfId="916" priority="38">
      <formula>LEN(TRIM(G8))&gt;0</formula>
    </cfRule>
    <cfRule type="expression" dxfId="915" priority="39">
      <formula>AND(ISBLANK(G8),AE8=1)</formula>
    </cfRule>
    <cfRule type="expression" dxfId="914" priority="40">
      <formula>AE8=0</formula>
    </cfRule>
  </conditionalFormatting>
  <conditionalFormatting sqref="F8:F35">
    <cfRule type="containsText" dxfId="913" priority="14" operator="containsText" text="NA">
      <formula>NOT(ISERROR(SEARCH("NA",F8)))</formula>
    </cfRule>
    <cfRule type="expression" dxfId="912" priority="36">
      <formula>AND(ISBLANK(F8),AD8=1)</formula>
    </cfRule>
    <cfRule type="expression" dxfId="911" priority="37">
      <formula>AD8=0</formula>
    </cfRule>
    <cfRule type="notContainsBlanks" dxfId="910" priority="86">
      <formula>LEN(TRIM(F8))&gt;0</formula>
    </cfRule>
  </conditionalFormatting>
  <conditionalFormatting sqref="J8:J35">
    <cfRule type="containsText" dxfId="909" priority="31" operator="containsText" text="NA">
      <formula>NOT(ISERROR(SEARCH("NA",J8)))</formula>
    </cfRule>
    <cfRule type="notContainsBlanks" dxfId="908" priority="33">
      <formula>LEN(TRIM(J8))&gt;0</formula>
    </cfRule>
    <cfRule type="expression" dxfId="907" priority="34">
      <formula>AND(ISBLANK(J8),AH8=1)</formula>
    </cfRule>
    <cfRule type="expression" dxfId="906" priority="35">
      <formula>AH8=0</formula>
    </cfRule>
  </conditionalFormatting>
  <conditionalFormatting sqref="W7:W35">
    <cfRule type="containsText" dxfId="905" priority="9" operator="containsText" text="NA">
      <formula>NOT(ISERROR(SEARCH("NA",W7)))</formula>
    </cfRule>
    <cfRule type="notContainsBlanks" dxfId="904" priority="10">
      <formula>LEN(TRIM(W7))&gt;0</formula>
    </cfRule>
    <cfRule type="expression" dxfId="903" priority="11">
      <formula>AND(ISBLANK(W7),#REF!=1)</formula>
    </cfRule>
    <cfRule type="expression" dxfId="902" priority="12">
      <formula>#REF!=0</formula>
    </cfRule>
  </conditionalFormatting>
  <conditionalFormatting sqref="W7">
    <cfRule type="containsText" dxfId="901" priority="5" operator="containsText" text="NA">
      <formula>NOT(ISERROR(SEARCH("NA",W7)))</formula>
    </cfRule>
    <cfRule type="notContainsBlanks" dxfId="900" priority="6">
      <formula>LEN(TRIM(W7))&gt;0</formula>
    </cfRule>
    <cfRule type="expression" dxfId="899" priority="7">
      <formula>AND(ISBLANK(W7),AU7=1)</formula>
    </cfRule>
    <cfRule type="expression" dxfId="898" priority="8">
      <formula>AU7=0</formula>
    </cfRule>
  </conditionalFormatting>
  <conditionalFormatting sqref="W8:W35">
    <cfRule type="containsText" dxfId="897" priority="1" operator="containsText" text="NA">
      <formula>NOT(ISERROR(SEARCH("NA",W8)))</formula>
    </cfRule>
    <cfRule type="notContainsBlanks" dxfId="896" priority="2">
      <formula>LEN(TRIM(W8))&gt;0</formula>
    </cfRule>
    <cfRule type="expression" dxfId="895" priority="3">
      <formula>AND(ISBLANK(W8),AU8=1)</formula>
    </cfRule>
    <cfRule type="expression" dxfId="894" priority="4">
      <formula>AU8=0</formula>
    </cfRule>
  </conditionalFormatting>
  <dataValidations count="5">
    <dataValidation type="custom" allowBlank="1" showInputMessage="1" showErrorMessage="1" error="Vous n'avez rien à produire.&#10;Cliquez sur &quot;Annuler&quot;" sqref="W7:W35 K7:V36 J7:J35 I7:I36 F7:G36">
      <formula1>AD7=1</formula1>
    </dataValidation>
    <dataValidation type="custom" allowBlank="1" showInputMessage="1" showErrorMessage="1" error="Vous n'avez rien à produire.&#10;Cliquez sur &quot;Annuler&quot;" sqref="X7:Y36 AA7:AA36">
      <formula1>AU7=1</formula1>
    </dataValidation>
    <dataValidation allowBlank="1" showInputMessage="1" showErrorMessage="1" prompt="ATTENTION ! &#10;Ne jamais supprimer le contenu de cette cellule" sqref="AG1:AH1"/>
    <dataValidation type="list" allowBlank="1" showInputMessage="1" showErrorMessage="1" sqref="AB7:AB36 AF7:AF35 Z7:Z36">
      <formula1>oui_non</formula1>
    </dataValidation>
    <dataValidation type="custom" allowBlank="1" showInputMessage="1" showErrorMessage="1" error="Vous n'avez rien à produire.&#10;Cliquez sur &quot;Annuler&quot;" sqref="W36">
      <formula1>#REF!=1</formula1>
    </dataValidation>
  </dataValidations>
  <printOptions horizontalCentered="1"/>
  <pageMargins left="0.15748031496062992" right="0.15748031496062992" top="0.86614173228346458" bottom="0.43307086614173229" header="0.15748031496062992" footer="0.15748031496062992"/>
  <pageSetup paperSize="8" fitToHeight="0" orientation="landscape" r:id="rId1"/>
  <headerFooter>
    <oddHeader>&amp;C&amp;"-,Gras"&amp;9&amp;K000000&amp;F
- &amp;A -</oddHeader>
    <oddFooter>&amp;C&amp;"+,Normal"&amp;9- &amp;P / &amp;N -&amp;R&amp;9&amp;D
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34</vt:i4>
      </vt:variant>
    </vt:vector>
  </HeadingPairs>
  <TitlesOfParts>
    <vt:vector size="50" baseType="lpstr">
      <vt:lpstr>Accueil-Mode d'emploi</vt:lpstr>
      <vt:lpstr>Paramètres</vt:lpstr>
      <vt:lpstr>Informations clients</vt:lpstr>
      <vt:lpstr>JANVIER</vt:lpstr>
      <vt:lpstr>FEVRIER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DECEMBRE</vt:lpstr>
      <vt:lpstr>Technique</vt:lpstr>
      <vt:lpstr>collaborateurs</vt:lpstr>
      <vt:lpstr>Effectif</vt:lpstr>
      <vt:lpstr>formes</vt:lpstr>
      <vt:lpstr>AOUT!Impression_des_titres</vt:lpstr>
      <vt:lpstr>AVRIL!Impression_des_titres</vt:lpstr>
      <vt:lpstr>DECEMBRE!Impression_des_titres</vt:lpstr>
      <vt:lpstr>FEVRIER!Impression_des_titres</vt:lpstr>
      <vt:lpstr>JANVIER!Impression_des_titres</vt:lpstr>
      <vt:lpstr>JUILLET!Impression_des_titres</vt:lpstr>
      <vt:lpstr>JUIN!Impression_des_titres</vt:lpstr>
      <vt:lpstr>MAI!Impression_des_titres</vt:lpstr>
      <vt:lpstr>MARS!Impression_des_titres</vt:lpstr>
      <vt:lpstr>NOVEMBRE!Impression_des_titres</vt:lpstr>
      <vt:lpstr>OCTOBRE!Impression_des_titres</vt:lpstr>
      <vt:lpstr>SEPTEMBRE!Impression_des_titres</vt:lpstr>
      <vt:lpstr>regime_declarations_sociales</vt:lpstr>
      <vt:lpstr>regime_tva</vt:lpstr>
      <vt:lpstr>responsables</vt:lpstr>
      <vt:lpstr>Taxe_sur_salaires</vt:lpstr>
      <vt:lpstr>'Accueil-Mode d''emploi'!Zone_d_impression</vt:lpstr>
      <vt:lpstr>AOUT!Zone_d_impression</vt:lpstr>
      <vt:lpstr>AVRIL!Zone_d_impression</vt:lpstr>
      <vt:lpstr>DECEMBRE!Zone_d_impression</vt:lpstr>
      <vt:lpstr>FEVRIER!Zone_d_impression</vt:lpstr>
      <vt:lpstr>'Informations clients'!Zone_d_impression</vt:lpstr>
      <vt:lpstr>JANVIER!Zone_d_impression</vt:lpstr>
      <vt:lpstr>JUILLET!Zone_d_impression</vt:lpstr>
      <vt:lpstr>JUIN!Zone_d_impression</vt:lpstr>
      <vt:lpstr>MAI!Zone_d_impression</vt:lpstr>
      <vt:lpstr>MARS!Zone_d_impression</vt:lpstr>
      <vt:lpstr>NOVEMBRE!Zone_d_impression</vt:lpstr>
      <vt:lpstr>OCTOBRE!Zone_d_impression</vt:lpstr>
      <vt:lpstr>Paramètres!Zone_d_impression</vt:lpstr>
      <vt:lpstr>SEPTEMBRE!Zone_d_impression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</dc:creator>
  <cp:lastModifiedBy>Badr</cp:lastModifiedBy>
  <cp:lastPrinted>2016-02-17T14:45:52Z</cp:lastPrinted>
  <dcterms:created xsi:type="dcterms:W3CDTF">2009-12-10T17:20:06Z</dcterms:created>
  <dcterms:modified xsi:type="dcterms:W3CDTF">2016-02-17T14:47:39Z</dcterms:modified>
</cp:coreProperties>
</file>